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MA\Desktop\"/>
    </mc:Choice>
  </mc:AlternateContent>
  <bookViews>
    <workbookView xWindow="0" yWindow="0" windowWidth="20490" windowHeight="7740"/>
  </bookViews>
  <sheets>
    <sheet name=" COSTES SALARIALES Y ASIENTO" sheetId="4" r:id="rId1"/>
    <sheet name="RECIBO DE SALARIOS INDIVIDUAL" sheetId="1" r:id="rId2"/>
    <sheet name="TABLAS GENERALES" sheetId="2" r:id="rId3"/>
    <sheet name="TABLAS1" sheetId="3" r:id="rId4"/>
  </sheets>
  <externalReferences>
    <externalReference r:id="rId5"/>
  </externalReferences>
  <definedNames>
    <definedName name="basesdiarias">'TABLAS GENERALES'!$A$14:$D$17</definedName>
    <definedName name="basesmensuales">'TABLAS GENERALES'!$A$5:$D$11</definedName>
    <definedName name="desem">'TABLAS GENERALES'!$A$26:$D$28</definedName>
    <definedName name="desempleo">'[1]Modelo Nómina'!$M$35:$M$36</definedName>
    <definedName name="FORMACIÓN_PROFESIONAL">'TABLAS GENERALES'!$A$34:$D$34</definedName>
    <definedName name="grupos">'TABLAS GENERALES'!$A$5:$B$17</definedName>
    <definedName name="tiposcoti">'TABLAS GENERALES'!$A$21:$D$23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M9" i="4"/>
  <c r="M10" i="4"/>
  <c r="P10" i="4" s="1"/>
  <c r="M11" i="4"/>
  <c r="M12" i="4"/>
  <c r="P12" i="4" s="1"/>
  <c r="M13" i="4"/>
  <c r="M14" i="4"/>
  <c r="P14" i="4" s="1"/>
  <c r="M15" i="4"/>
  <c r="M16" i="4"/>
  <c r="P16" i="4" s="1"/>
  <c r="M17" i="4"/>
  <c r="M18" i="4"/>
  <c r="P18" i="4" s="1"/>
  <c r="M19" i="4"/>
  <c r="M20" i="4"/>
  <c r="P20" i="4" s="1"/>
  <c r="M21" i="4"/>
  <c r="M22" i="4"/>
  <c r="P22" i="4" s="1"/>
  <c r="M23" i="4"/>
  <c r="M24" i="4"/>
  <c r="P24" i="4" s="1"/>
  <c r="M25" i="4"/>
  <c r="M8" i="4"/>
  <c r="M7" i="4"/>
  <c r="P8" i="4"/>
  <c r="P11" i="4"/>
  <c r="P13" i="4"/>
  <c r="P15" i="4"/>
  <c r="P17" i="4"/>
  <c r="P19" i="4"/>
  <c r="P21" i="4"/>
  <c r="P23" i="4"/>
  <c r="P25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7" i="4"/>
  <c r="C7" i="4"/>
  <c r="F18" i="3"/>
  <c r="F17" i="3"/>
  <c r="F15" i="3"/>
  <c r="F14" i="3"/>
  <c r="F12" i="3"/>
  <c r="F11" i="3"/>
  <c r="L7" i="4" s="1"/>
  <c r="O7" i="4" s="1"/>
  <c r="P9" i="4" l="1"/>
  <c r="L9" i="4"/>
  <c r="O9" i="4" s="1"/>
  <c r="K26" i="4"/>
  <c r="A31" i="4" s="1"/>
  <c r="N7" i="4"/>
  <c r="P7" i="4"/>
  <c r="L24" i="4"/>
  <c r="L22" i="4"/>
  <c r="L20" i="4"/>
  <c r="L18" i="4"/>
  <c r="L16" i="4"/>
  <c r="L14" i="4"/>
  <c r="L12" i="4"/>
  <c r="L10" i="4"/>
  <c r="L8" i="4"/>
  <c r="O8" i="4" s="1"/>
  <c r="L25" i="4"/>
  <c r="O25" i="4" s="1"/>
  <c r="L23" i="4"/>
  <c r="L21" i="4"/>
  <c r="O21" i="4" s="1"/>
  <c r="L19" i="4"/>
  <c r="L17" i="4"/>
  <c r="O17" i="4" s="1"/>
  <c r="L15" i="4"/>
  <c r="L13" i="4"/>
  <c r="O13" i="4" s="1"/>
  <c r="L11" i="4"/>
  <c r="N25" i="4"/>
  <c r="N21" i="4"/>
  <c r="N17" i="4"/>
  <c r="N13" i="4"/>
  <c r="N8" i="4"/>
  <c r="F17" i="1"/>
  <c r="N9" i="4" l="1"/>
  <c r="N26" i="4" s="1"/>
  <c r="L33" i="4" s="1"/>
  <c r="N11" i="4"/>
  <c r="O11" i="4"/>
  <c r="N15" i="4"/>
  <c r="O15" i="4"/>
  <c r="N19" i="4"/>
  <c r="O19" i="4"/>
  <c r="N23" i="4"/>
  <c r="O23" i="4"/>
  <c r="N12" i="4"/>
  <c r="O12" i="4"/>
  <c r="N16" i="4"/>
  <c r="O16" i="4"/>
  <c r="N20" i="4"/>
  <c r="O20" i="4"/>
  <c r="N24" i="4"/>
  <c r="O24" i="4"/>
  <c r="N10" i="4"/>
  <c r="O10" i="4"/>
  <c r="N14" i="4"/>
  <c r="O14" i="4"/>
  <c r="N18" i="4"/>
  <c r="O18" i="4"/>
  <c r="N22" i="4"/>
  <c r="O22" i="4"/>
  <c r="L26" i="4"/>
  <c r="M26" i="4"/>
  <c r="A32" i="4" s="1"/>
  <c r="O26" i="4"/>
  <c r="L34" i="4" s="1"/>
  <c r="P26" i="4"/>
  <c r="E30" i="1"/>
  <c r="L32" i="4" l="1"/>
  <c r="G6" i="1"/>
  <c r="F5" i="1" s="1"/>
  <c r="K5" i="1"/>
  <c r="E31" i="1"/>
  <c r="E32" i="1"/>
  <c r="E33" i="1"/>
  <c r="E29" i="1"/>
  <c r="G7" i="1" l="1"/>
  <c r="C50" i="1" s="1"/>
  <c r="G50" i="1"/>
  <c r="F33" i="1" s="1"/>
  <c r="G49" i="1"/>
  <c r="F32" i="1" s="1"/>
  <c r="G38" i="1"/>
  <c r="H25" i="1"/>
  <c r="G51" i="1" s="1"/>
  <c r="G36" i="1" s="1"/>
  <c r="C49" i="1" l="1"/>
  <c r="C51" i="1" s="1"/>
  <c r="G48" i="1" l="1"/>
  <c r="F30" i="1" s="1"/>
  <c r="F29" i="1"/>
  <c r="F31" i="1" l="1"/>
  <c r="G35" i="1" l="1"/>
  <c r="H40" i="1" s="1"/>
  <c r="H41" i="1" s="1"/>
</calcChain>
</file>

<file path=xl/comments1.xml><?xml version="1.0" encoding="utf-8"?>
<comments xmlns="http://schemas.openxmlformats.org/spreadsheetml/2006/main">
  <authors>
    <author>DINAMICA</author>
  </authors>
  <commentList>
    <comment ref="O7" authorId="0" shapeId="0">
      <text>
        <r>
          <rPr>
            <b/>
            <sz val="8"/>
            <color indexed="81"/>
            <rFont val="Tahoma"/>
            <family val="2"/>
          </rPr>
          <t xml:space="preserve">Incluye parte proporcional de pagas extra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<sst xmlns="http://schemas.openxmlformats.org/spreadsheetml/2006/main" count="239" uniqueCount="183">
  <si>
    <t>MODELO RECIBO DE SALARIOS</t>
  </si>
  <si>
    <t>EMPRESA:</t>
  </si>
  <si>
    <t>TRABAJADOR:</t>
  </si>
  <si>
    <t>Domicilio</t>
  </si>
  <si>
    <t xml:space="preserve"> </t>
  </si>
  <si>
    <t>N.I.F.</t>
  </si>
  <si>
    <t>Nº Afiliación S.S.</t>
  </si>
  <si>
    <t>C.I.F.</t>
  </si>
  <si>
    <t xml:space="preserve">Categoría </t>
  </si>
  <si>
    <t>Cta. Cotizac.</t>
  </si>
  <si>
    <t>GRUPO COTIZACION</t>
  </si>
  <si>
    <t>Mes</t>
  </si>
  <si>
    <t>Total días</t>
  </si>
  <si>
    <t>I. RETRIBUCIONES</t>
  </si>
  <si>
    <t>1. Percepciones salariales</t>
  </si>
  <si>
    <t>Salario Base</t>
  </si>
  <si>
    <t>…………………………………………..</t>
  </si>
  <si>
    <t>Complemento o plus de</t>
  </si>
  <si>
    <t>………..</t>
  </si>
  <si>
    <t>……….</t>
  </si>
  <si>
    <t>Complemento  o plus de</t>
  </si>
  <si>
    <t>Horas Extras Fuerza Mayor</t>
  </si>
  <si>
    <t>…………………………………….……..</t>
  </si>
  <si>
    <t>Horas Extras (resto)</t>
  </si>
  <si>
    <t>………………………………….………..</t>
  </si>
  <si>
    <t xml:space="preserve">Gratificaciones Extraordinarias </t>
  </si>
  <si>
    <t>………………………………..…………..</t>
  </si>
  <si>
    <t>Salario en especie</t>
  </si>
  <si>
    <t>……………………………………..…….</t>
  </si>
  <si>
    <t>2. Percepciones no salariales</t>
  </si>
  <si>
    <t>Dietas</t>
  </si>
  <si>
    <t>…………………………………….</t>
  </si>
  <si>
    <t>Prestaciones Seg. Social</t>
  </si>
  <si>
    <t>……………………………………</t>
  </si>
  <si>
    <t>Indemnizaciones</t>
  </si>
  <si>
    <t>A. TOTAL DEVENGADO (SALARIALES + NO SALARIALES)</t>
  </si>
  <si>
    <t>III. DEDUCCIONES</t>
  </si>
  <si>
    <t>Cuota Obrera</t>
  </si>
  <si>
    <t>……………………….</t>
  </si>
  <si>
    <t>……………..</t>
  </si>
  <si>
    <t>1. Total aportaciones Seguridad Social</t>
  </si>
  <si>
    <t>2. Retención de IRPF</t>
  </si>
  <si>
    <t xml:space="preserve">……………………Tipo : </t>
  </si>
  <si>
    <t>………Cuantía</t>
  </si>
  <si>
    <t>3. Anticipos</t>
  </si>
  <si>
    <t xml:space="preserve"> ……………………………………………………………………….</t>
  </si>
  <si>
    <r>
      <t>4. Valor productos especie</t>
    </r>
    <r>
      <rPr>
        <sz val="11"/>
        <color theme="0"/>
        <rFont val="Calibri"/>
        <family val="2"/>
        <scheme val="minor"/>
      </rPr>
      <t xml:space="preserve"> </t>
    </r>
  </si>
  <si>
    <t>……………………………………………………………………….</t>
  </si>
  <si>
    <t>5. Otras deducciones</t>
  </si>
  <si>
    <t>B. TOTAL A DEDUCIR</t>
  </si>
  <si>
    <t>…………………..</t>
  </si>
  <si>
    <t>LIQUIDO TOTAL A PERCIBIR (A-B)</t>
  </si>
  <si>
    <t>…………………………</t>
  </si>
  <si>
    <t>Firma y sello de la empresa</t>
  </si>
  <si>
    <t>Fecha</t>
  </si>
  <si>
    <t>Recibi</t>
  </si>
  <si>
    <t>II.DETERMINACION DE LAS BASES DE COTIZACION A LA SEGURIDAD  SOCIAL E IRPF</t>
  </si>
  <si>
    <t>1.Base Cotización Contingencias Comunes (BCCC)</t>
  </si>
  <si>
    <t>Remuneración mensual computable</t>
  </si>
  <si>
    <t>Prorrata pagas extraordinarias</t>
  </si>
  <si>
    <t>TOTAL</t>
  </si>
  <si>
    <t>BASES DE COTIZACIÓN CONTINGENCIAS COMUNES</t>
  </si>
  <si>
    <t>Grupo de Cotización</t>
  </si>
  <si>
    <t>Categorías Profesionales</t>
  </si>
  <si>
    <t>Bases mínimas</t>
  </si>
  <si>
    <t>euros/mes</t>
  </si>
  <si>
    <t>Bases máximas</t>
  </si>
  <si>
    <t>euros /mes</t>
  </si>
  <si>
    <t>Ingenieros y Licenciados.Personal de alta dirección no incluido en el artículo 1.3.c) del Estatuto de los Trabajadores</t>
  </si>
  <si>
    <t>Ingenieros Técnicos, Peritos y Ayudantes Titulados</t>
  </si>
  <si>
    <t>Jefes Administrativos y de Taller</t>
  </si>
  <si>
    <t>Ayudantes no Titulados</t>
  </si>
  <si>
    <t>Oficiales Administrativos</t>
  </si>
  <si>
    <t>Subalternos</t>
  </si>
  <si>
    <t>Auxiliares Administrativos</t>
  </si>
  <si>
    <t>euros/día</t>
  </si>
  <si>
    <t>euros /día</t>
  </si>
  <si>
    <t>Oficiales de primera y segunda</t>
  </si>
  <si>
    <t>Oficiales de tercera y Especialistas</t>
  </si>
  <si>
    <t>Peones</t>
  </si>
  <si>
    <t>Trabajadores menores de dieciocho años, cualquiera que sea su categoría profesional</t>
  </si>
  <si>
    <t>2. Base CP</t>
  </si>
  <si>
    <t>3. Base HEFM</t>
  </si>
  <si>
    <t>4. Base HE</t>
  </si>
  <si>
    <t>5. Base I.R.P.F</t>
  </si>
  <si>
    <t>Otras</t>
  </si>
  <si>
    <t>…………………………………..</t>
  </si>
  <si>
    <t>El salvador, 10 atico B</t>
  </si>
  <si>
    <t>76328280C</t>
  </si>
  <si>
    <t>03/1234567890/12</t>
  </si>
  <si>
    <t>Julio García Andrés</t>
  </si>
  <si>
    <t>B12345678</t>
  </si>
  <si>
    <t>03/255678945/15</t>
  </si>
  <si>
    <t>Asistencia</t>
  </si>
  <si>
    <t>Convenio</t>
  </si>
  <si>
    <t>TIPOS DE COTIZACIÓN (%)</t>
  </si>
  <si>
    <t>CONTINGENCIAS</t>
  </si>
  <si>
    <t>EMPRESA</t>
  </si>
  <si>
    <t>TRABAJADORES</t>
  </si>
  <si>
    <t>Comunes</t>
  </si>
  <si>
    <t>Horas Extraordinarias Fuerza Mayor</t>
  </si>
  <si>
    <t>Resto Horas Extraordinarias</t>
  </si>
  <si>
    <t>DESEMPLEO</t>
  </si>
  <si>
    <t>Tipo General</t>
  </si>
  <si>
    <t>Contrato duración determinada Tiempo Completo</t>
  </si>
  <si>
    <t>Contrato duración determinada Tiempo Parcial</t>
  </si>
  <si>
    <t>FOGASA</t>
  </si>
  <si>
    <t>FORMACIÓN PROFESIONAL</t>
  </si>
  <si>
    <t>MÁXIMO</t>
  </si>
  <si>
    <t>MÍNIMO</t>
  </si>
  <si>
    <t>CONTRATO DE TRABAJO A TIEMPO PARCIAL</t>
  </si>
  <si>
    <t>GRUPO COTIZACIÓN</t>
  </si>
  <si>
    <t>BASE MÍNIMA/HORA</t>
  </si>
  <si>
    <t>6,33 </t>
  </si>
  <si>
    <t>5,25 </t>
  </si>
  <si>
    <t>4 a 11</t>
  </si>
  <si>
    <t>SALARIO MÍNIMO INTERPROFESIONAL(SMI)</t>
  </si>
  <si>
    <t>DIARIO</t>
  </si>
  <si>
    <t>MENSUAL</t>
  </si>
  <si>
    <t>ANUAL</t>
  </si>
  <si>
    <t>IMPORTES</t>
  </si>
  <si>
    <t>INDICADOR PÚBLICO DE RENTAS DE EFECTOS MÚLTIPLES (IPREM)</t>
  </si>
  <si>
    <t>COTIZACIÓN DE ACCIDENTES DE TRABAJO Y ENFERMEDADES PROFESIONALES</t>
  </si>
  <si>
    <t xml:space="preserve">Contingencias Comunes </t>
  </si>
  <si>
    <t>Desempleo</t>
  </si>
  <si>
    <t xml:space="preserve">Formación Profesional </t>
  </si>
  <si>
    <t xml:space="preserve">Horas Extras (Resto) </t>
  </si>
  <si>
    <t>CALANDA</t>
  </si>
  <si>
    <t>INFORMACIÓN COMPLEMENTARIA</t>
  </si>
  <si>
    <t>Nº DE PAGAS</t>
  </si>
  <si>
    <t>PAGA EXTRA</t>
  </si>
  <si>
    <t>TIPO DE CONTRATO</t>
  </si>
  <si>
    <t>GRUPO DE COTIZACIÓN</t>
  </si>
  <si>
    <t>Pagas extras prorrateadas</t>
  </si>
  <si>
    <t>NO</t>
  </si>
  <si>
    <t>TIPOS CONTRATACION</t>
  </si>
  <si>
    <t>Indefinido</t>
  </si>
  <si>
    <t>Temporal</t>
  </si>
  <si>
    <t>BASES COTIZACION</t>
  </si>
  <si>
    <t>CONT. COM.</t>
  </si>
  <si>
    <t xml:space="preserve">FOGASA </t>
  </si>
  <si>
    <t>FP</t>
  </si>
  <si>
    <t>CONTRATO INDEFINIDO</t>
  </si>
  <si>
    <t>TRABAJADOR</t>
  </si>
  <si>
    <t>EVENTUAL JOR. COMPLETA</t>
  </si>
  <si>
    <t>EVENTUAL JOR. PARCIAL</t>
  </si>
  <si>
    <t>Tiempo completo</t>
  </si>
  <si>
    <t>Tiempo parcial</t>
  </si>
  <si>
    <t>Salario</t>
  </si>
  <si>
    <t>Pluses y</t>
  </si>
  <si>
    <t>bruto mensual</t>
  </si>
  <si>
    <t>complementos</t>
  </si>
  <si>
    <t>pagas extra</t>
  </si>
  <si>
    <t>Duración</t>
  </si>
  <si>
    <t>SUELDOS MENSUALES</t>
  </si>
  <si>
    <t>Prorrata</t>
  </si>
  <si>
    <t>Nombre</t>
  </si>
  <si>
    <t>Categoría</t>
  </si>
  <si>
    <t>Grupo de cotización</t>
  </si>
  <si>
    <t>Retención IRPF</t>
  </si>
  <si>
    <t>Primas IT-IMS</t>
  </si>
  <si>
    <t>Seg. Social</t>
  </si>
  <si>
    <t>Total</t>
  </si>
  <si>
    <t xml:space="preserve">Líquido a pagar </t>
  </si>
  <si>
    <t>tras retención</t>
  </si>
  <si>
    <t>Base de cotización</t>
  </si>
  <si>
    <t>Cuota obrera</t>
  </si>
  <si>
    <t>Coste mensual para la empresa</t>
  </si>
  <si>
    <t>TOTALES</t>
  </si>
  <si>
    <t>COSTES SALARIALES</t>
  </si>
  <si>
    <t>Cuota patronal</t>
  </si>
  <si>
    <t>Contrato</t>
  </si>
  <si>
    <t xml:space="preserve">NÓMINA MES DE: </t>
  </si>
  <si>
    <t>ASIENTO CONTABLE</t>
  </si>
  <si>
    <t>Sueldos y salarios</t>
  </si>
  <si>
    <t>Seguridad social a cargo de la empresa</t>
  </si>
  <si>
    <t>a</t>
  </si>
  <si>
    <t>H.P. Acreedora por retenciones</t>
  </si>
  <si>
    <t>Organismos de la seguridad social acreedores</t>
  </si>
  <si>
    <t>Remuneraciones pendientes de pago</t>
  </si>
  <si>
    <t>Luis manuel Sánchez</t>
  </si>
  <si>
    <t>Rafael Martinez</t>
  </si>
  <si>
    <t>Luisa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</si>
</sst>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_€"/>
    <numFmt numFmtId="166" formatCode="dd\-mm\-yy;@"/>
    <numFmt numFmtId="167" formatCode="#,##0.0"/>
  </numFmts>
  <fonts count="4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Myriad Pro"/>
      <family val="2"/>
    </font>
    <font>
      <b/>
      <sz val="12"/>
      <name val="Myriad Pro"/>
      <family val="2"/>
    </font>
    <font>
      <sz val="10"/>
      <name val="Myriad Pro"/>
      <family val="2"/>
    </font>
    <font>
      <b/>
      <sz val="10"/>
      <color indexed="9"/>
      <name val="Myriad Pro"/>
      <family val="2"/>
    </font>
    <font>
      <b/>
      <sz val="10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sz val="8"/>
      <name val="Myriad Pro"/>
      <family val="2"/>
    </font>
    <font>
      <sz val="8"/>
      <color indexed="9"/>
      <name val="Myriad Pro"/>
      <family val="2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9"/>
      <name val="Myriad Pro"/>
      <family val="2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name val="Myriad Pro"/>
      <family val="2"/>
    </font>
    <font>
      <b/>
      <sz val="11"/>
      <color indexed="9"/>
      <name val="Calibri"/>
      <family val="2"/>
      <scheme val="minor"/>
    </font>
    <font>
      <sz val="8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10.5"/>
      <name val="Myriad Pro"/>
      <family val="2"/>
    </font>
    <font>
      <b/>
      <sz val="10.5"/>
      <name val="Arial"/>
      <family val="2"/>
    </font>
    <font>
      <u/>
      <sz val="11"/>
      <name val="Myriad Pro"/>
      <family val="2"/>
    </font>
    <font>
      <u/>
      <sz val="8"/>
      <name val="Myriad Pro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theme="0" tint="-0.24994659260841701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32" fillId="0" borderId="0" applyFont="0" applyFill="0" applyBorder="0" applyAlignment="0" applyProtection="0"/>
  </cellStyleXfs>
  <cellXfs count="263">
    <xf numFmtId="0" fontId="0" fillId="0" borderId="0" xfId="0"/>
    <xf numFmtId="0" fontId="5" fillId="2" borderId="0" xfId="0" applyFont="1" applyFill="1" applyBorder="1" applyProtection="1"/>
    <xf numFmtId="0" fontId="10" fillId="2" borderId="0" xfId="0" applyFont="1" applyFill="1" applyBorder="1" applyProtection="1"/>
    <xf numFmtId="0" fontId="9" fillId="2" borderId="0" xfId="0" applyFont="1" applyFill="1" applyBorder="1" applyProtection="1"/>
    <xf numFmtId="0" fontId="8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right" vertical="center"/>
    </xf>
    <xf numFmtId="0" fontId="16" fillId="2" borderId="0" xfId="0" applyFont="1" applyFill="1" applyBorder="1" applyAlignment="1" applyProtection="1"/>
    <xf numFmtId="0" fontId="5" fillId="0" borderId="0" xfId="0" applyFont="1" applyBorder="1" applyProtection="1"/>
    <xf numFmtId="165" fontId="5" fillId="2" borderId="0" xfId="0" applyNumberFormat="1" applyFont="1" applyFill="1" applyBorder="1" applyAlignment="1" applyProtection="1">
      <alignment horizontal="right" vertical="center"/>
    </xf>
    <xf numFmtId="0" fontId="9" fillId="2" borderId="11" xfId="0" applyFont="1" applyFill="1" applyBorder="1" applyAlignment="1" applyProtection="1"/>
    <xf numFmtId="0" fontId="9" fillId="2" borderId="0" xfId="0" applyFont="1" applyFill="1" applyBorder="1" applyAlignment="1" applyProtection="1"/>
    <xf numFmtId="0" fontId="5" fillId="0" borderId="0" xfId="0" applyFont="1" applyFill="1" applyBorder="1" applyProtection="1"/>
    <xf numFmtId="0" fontId="10" fillId="0" borderId="0" xfId="0" applyFont="1" applyFill="1" applyBorder="1" applyProtection="1"/>
    <xf numFmtId="0" fontId="6" fillId="2" borderId="0" xfId="0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right" vertical="center"/>
    </xf>
    <xf numFmtId="10" fontId="8" fillId="6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left" indent="2"/>
    </xf>
    <xf numFmtId="0" fontId="6" fillId="2" borderId="0" xfId="0" applyFont="1" applyFill="1" applyBorder="1" applyAlignment="1" applyProtection="1">
      <alignment horizontal="center"/>
    </xf>
    <xf numFmtId="0" fontId="28" fillId="2" borderId="0" xfId="0" applyFont="1" applyFill="1" applyBorder="1" applyProtection="1"/>
    <xf numFmtId="164" fontId="29" fillId="2" borderId="0" xfId="0" applyNumberFormat="1" applyFont="1" applyFill="1" applyBorder="1" applyProtection="1"/>
    <xf numFmtId="164" fontId="8" fillId="2" borderId="0" xfId="0" applyNumberFormat="1" applyFont="1" applyFill="1" applyBorder="1" applyProtection="1"/>
    <xf numFmtId="0" fontId="10" fillId="2" borderId="15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20" fillId="7" borderId="0" xfId="0" applyFont="1" applyFill="1" applyBorder="1" applyAlignment="1" applyProtection="1"/>
    <xf numFmtId="0" fontId="20" fillId="7" borderId="0" xfId="0" applyFont="1" applyFill="1" applyBorder="1" applyProtection="1"/>
    <xf numFmtId="0" fontId="15" fillId="2" borderId="0" xfId="0" applyFont="1" applyFill="1" applyBorder="1" applyProtection="1"/>
    <xf numFmtId="0" fontId="31" fillId="2" borderId="0" xfId="0" applyFont="1" applyFill="1" applyBorder="1" applyProtection="1"/>
    <xf numFmtId="0" fontId="15" fillId="0" borderId="6" xfId="0" applyFont="1" applyBorder="1" applyAlignment="1" applyProtection="1"/>
    <xf numFmtId="0" fontId="15" fillId="0" borderId="1" xfId="0" applyFont="1" applyBorder="1" applyProtection="1"/>
    <xf numFmtId="0" fontId="25" fillId="0" borderId="3" xfId="0" applyFont="1" applyBorder="1" applyProtection="1"/>
    <xf numFmtId="0" fontId="15" fillId="0" borderId="0" xfId="0" applyFont="1" applyBorder="1" applyProtection="1"/>
    <xf numFmtId="0" fontId="25" fillId="0" borderId="0" xfId="0" applyFont="1" applyBorder="1" applyProtection="1"/>
    <xf numFmtId="0" fontId="13" fillId="2" borderId="0" xfId="0" applyFont="1" applyFill="1" applyBorder="1" applyProtection="1"/>
    <xf numFmtId="0" fontId="11" fillId="7" borderId="0" xfId="0" applyFont="1" applyFill="1" applyBorder="1" applyProtection="1"/>
    <xf numFmtId="0" fontId="18" fillId="7" borderId="0" xfId="0" applyFont="1" applyFill="1" applyBorder="1" applyAlignment="1" applyProtection="1">
      <alignment horizontal="left"/>
    </xf>
    <xf numFmtId="0" fontId="6" fillId="7" borderId="0" xfId="0" applyFont="1" applyFill="1" applyBorder="1" applyAlignment="1" applyProtection="1">
      <alignment horizontal="left"/>
    </xf>
    <xf numFmtId="0" fontId="22" fillId="7" borderId="0" xfId="0" applyFont="1" applyFill="1" applyBorder="1" applyProtection="1"/>
    <xf numFmtId="0" fontId="23" fillId="7" borderId="0" xfId="0" applyFont="1" applyFill="1" applyBorder="1" applyProtection="1"/>
    <xf numFmtId="0" fontId="24" fillId="7" borderId="0" xfId="0" applyFont="1" applyFill="1" applyBorder="1" applyProtection="1"/>
    <xf numFmtId="0" fontId="8" fillId="6" borderId="0" xfId="0" applyFont="1" applyFill="1" applyBorder="1" applyAlignment="1" applyProtection="1">
      <alignment horizontal="left"/>
    </xf>
    <xf numFmtId="0" fontId="8" fillId="6" borderId="15" xfId="0" applyFont="1" applyFill="1" applyBorder="1" applyAlignment="1" applyProtection="1">
      <alignment horizontal="left"/>
    </xf>
    <xf numFmtId="0" fontId="25" fillId="3" borderId="8" xfId="0" applyFont="1" applyFill="1" applyBorder="1" applyProtection="1">
      <protection locked="0"/>
    </xf>
    <xf numFmtId="0" fontId="15" fillId="0" borderId="0" xfId="0" applyFont="1" applyBorder="1" applyAlignment="1" applyProtection="1"/>
    <xf numFmtId="0" fontId="14" fillId="2" borderId="0" xfId="0" applyFont="1" applyFill="1" applyBorder="1" applyAlignment="1" applyProtection="1">
      <alignment horizontal="right"/>
    </xf>
    <xf numFmtId="0" fontId="3" fillId="7" borderId="0" xfId="0" applyFont="1" applyFill="1" applyBorder="1" applyAlignment="1" applyProtection="1">
      <alignment horizontal="left" indent="1"/>
    </xf>
    <xf numFmtId="0" fontId="1" fillId="7" borderId="0" xfId="0" applyFont="1" applyFill="1" applyBorder="1" applyAlignment="1" applyProtection="1"/>
    <xf numFmtId="4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30" fillId="5" borderId="0" xfId="0" applyNumberFormat="1" applyFont="1" applyFill="1" applyBorder="1" applyAlignment="1" applyProtection="1">
      <alignment horizontal="right" vertical="center"/>
    </xf>
    <xf numFmtId="164" fontId="30" fillId="5" borderId="17" xfId="0" applyNumberFormat="1" applyFont="1" applyFill="1" applyBorder="1" applyAlignment="1" applyProtection="1">
      <alignment horizontal="right" vertical="center"/>
    </xf>
    <xf numFmtId="164" fontId="5" fillId="5" borderId="17" xfId="0" applyNumberFormat="1" applyFont="1" applyFill="1" applyBorder="1" applyAlignment="1" applyProtection="1">
      <alignment horizontal="right" vertical="center"/>
      <protection locked="0"/>
    </xf>
    <xf numFmtId="164" fontId="13" fillId="5" borderId="17" xfId="0" applyNumberFormat="1" applyFont="1" applyFill="1" applyBorder="1" applyAlignment="1" applyProtection="1">
      <alignment horizontal="right" vertical="center"/>
      <protection locked="0"/>
    </xf>
    <xf numFmtId="166" fontId="4" fillId="6" borderId="17" xfId="0" applyNumberFormat="1" applyFont="1" applyFill="1" applyBorder="1" applyAlignment="1" applyProtection="1">
      <alignment horizontal="center"/>
      <protection locked="0"/>
    </xf>
    <xf numFmtId="0" fontId="8" fillId="6" borderId="14" xfId="0" applyFont="1" applyFill="1" applyBorder="1" applyAlignment="1" applyProtection="1">
      <alignment horizontal="right"/>
    </xf>
    <xf numFmtId="164" fontId="14" fillId="0" borderId="17" xfId="0" applyNumberFormat="1" applyFont="1" applyBorder="1" applyProtection="1"/>
    <xf numFmtId="164" fontId="14" fillId="6" borderId="17" xfId="0" applyNumberFormat="1" applyFont="1" applyFill="1" applyBorder="1" applyProtection="1">
      <protection locked="0"/>
    </xf>
    <xf numFmtId="164" fontId="14" fillId="0" borderId="17" xfId="0" applyNumberFormat="1" applyFont="1" applyFill="1" applyBorder="1" applyAlignment="1" applyProtection="1">
      <alignment horizontal="right" vertical="center"/>
    </xf>
    <xf numFmtId="164" fontId="14" fillId="4" borderId="17" xfId="0" applyNumberFormat="1" applyFont="1" applyFill="1" applyBorder="1" applyAlignment="1" applyProtection="1">
      <alignment horizontal="right"/>
    </xf>
    <xf numFmtId="0" fontId="25" fillId="2" borderId="0" xfId="0" applyFont="1" applyFill="1" applyBorder="1" applyProtection="1"/>
    <xf numFmtId="164" fontId="34" fillId="5" borderId="17" xfId="0" applyNumberFormat="1" applyFont="1" applyFill="1" applyBorder="1" applyAlignment="1" applyProtection="1">
      <alignment horizontal="right" vertical="center"/>
    </xf>
    <xf numFmtId="164" fontId="31" fillId="5" borderId="17" xfId="0" applyNumberFormat="1" applyFont="1" applyFill="1" applyBorder="1" applyAlignment="1" applyProtection="1">
      <alignment horizontal="right" vertical="center"/>
    </xf>
    <xf numFmtId="164" fontId="31" fillId="5" borderId="10" xfId="0" applyNumberFormat="1" applyFont="1" applyFill="1" applyBorder="1" applyAlignment="1" applyProtection="1">
      <alignment horizontal="right" vertical="center"/>
    </xf>
    <xf numFmtId="164" fontId="34" fillId="5" borderId="17" xfId="0" applyNumberFormat="1" applyFont="1" applyFill="1" applyBorder="1" applyProtection="1">
      <protection locked="0"/>
    </xf>
    <xf numFmtId="0" fontId="22" fillId="0" borderId="0" xfId="0" applyFont="1" applyFill="1" applyBorder="1" applyProtection="1"/>
    <xf numFmtId="0" fontId="23" fillId="0" borderId="0" xfId="0" applyFont="1" applyFill="1" applyBorder="1" applyProtection="1"/>
    <xf numFmtId="0" fontId="24" fillId="0" borderId="0" xfId="0" applyFont="1" applyFill="1" applyBorder="1" applyProtection="1"/>
    <xf numFmtId="166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indent="1"/>
    </xf>
    <xf numFmtId="0" fontId="11" fillId="0" borderId="0" xfId="0" applyFont="1" applyFill="1" applyBorder="1" applyProtection="1"/>
    <xf numFmtId="164" fontId="21" fillId="0" borderId="0" xfId="0" applyNumberFormat="1" applyFont="1" applyFill="1" applyBorder="1" applyProtection="1">
      <protection locked="0"/>
    </xf>
    <xf numFmtId="0" fontId="0" fillId="0" borderId="0" xfId="0" applyBorder="1" applyAlignment="1">
      <alignment horizontal="right"/>
    </xf>
    <xf numFmtId="0" fontId="5" fillId="2" borderId="9" xfId="0" applyFont="1" applyFill="1" applyBorder="1" applyProtection="1"/>
    <xf numFmtId="164" fontId="21" fillId="5" borderId="17" xfId="0" applyNumberFormat="1" applyFont="1" applyFill="1" applyBorder="1" applyProtection="1">
      <protection locked="0"/>
    </xf>
    <xf numFmtId="17" fontId="14" fillId="3" borderId="3" xfId="0" applyNumberFormat="1" applyFont="1" applyFill="1" applyBorder="1" applyAlignment="1" applyProtection="1">
      <alignment horizontal="center" vertical="center"/>
      <protection locked="0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10" fontId="0" fillId="0" borderId="0" xfId="1" applyNumberFormat="1" applyFont="1" applyAlignment="1">
      <alignment horizontal="right"/>
    </xf>
    <xf numFmtId="10" fontId="0" fillId="0" borderId="0" xfId="1" applyNumberFormat="1" applyFont="1"/>
    <xf numFmtId="0" fontId="33" fillId="0" borderId="0" xfId="0" applyFont="1" applyAlignment="1">
      <alignment horizontal="center"/>
    </xf>
    <xf numFmtId="0" fontId="33" fillId="6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1" applyNumberFormat="1" applyFont="1" applyBorder="1" applyAlignment="1"/>
    <xf numFmtId="9" fontId="9" fillId="2" borderId="11" xfId="1" applyFont="1" applyFill="1" applyBorder="1" applyAlignment="1" applyProtection="1"/>
    <xf numFmtId="0" fontId="1" fillId="7" borderId="0" xfId="0" applyFont="1" applyFill="1" applyBorder="1" applyProtection="1"/>
    <xf numFmtId="1" fontId="14" fillId="3" borderId="2" xfId="0" applyNumberFormat="1" applyFont="1" applyFill="1" applyBorder="1" applyAlignment="1" applyProtection="1">
      <alignment horizontal="center" vertical="center"/>
    </xf>
    <xf numFmtId="0" fontId="2" fillId="7" borderId="0" xfId="0" applyFont="1" applyFill="1" applyAlignment="1">
      <alignment horizontal="center"/>
    </xf>
    <xf numFmtId="0" fontId="0" fillId="7" borderId="0" xfId="0" applyFill="1" applyAlignment="1"/>
    <xf numFmtId="10" fontId="8" fillId="6" borderId="17" xfId="1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/>
    <xf numFmtId="0" fontId="0" fillId="8" borderId="0" xfId="0" applyFill="1" applyAlignment="1" applyProtection="1">
      <alignment horizontal="center"/>
      <protection locked="0"/>
    </xf>
    <xf numFmtId="0" fontId="33" fillId="8" borderId="0" xfId="0" applyFont="1" applyFill="1" applyAlignment="1" applyProtection="1">
      <alignment horizontal="center"/>
      <protection locked="0"/>
    </xf>
    <xf numFmtId="0" fontId="0" fillId="8" borderId="0" xfId="0" applyFill="1" applyProtection="1">
      <protection locked="0"/>
    </xf>
    <xf numFmtId="164" fontId="0" fillId="8" borderId="0" xfId="0" applyNumberFormat="1" applyFill="1" applyAlignment="1" applyProtection="1">
      <alignment horizontal="center"/>
    </xf>
    <xf numFmtId="0" fontId="0" fillId="9" borderId="19" xfId="0" applyFill="1" applyBorder="1" applyProtection="1">
      <protection locked="0"/>
    </xf>
    <xf numFmtId="0" fontId="0" fillId="9" borderId="20" xfId="0" applyFill="1" applyBorder="1" applyProtection="1">
      <protection locked="0"/>
    </xf>
    <xf numFmtId="0" fontId="0" fillId="0" borderId="0" xfId="0" applyProtection="1">
      <protection locked="0"/>
    </xf>
    <xf numFmtId="0" fontId="33" fillId="9" borderId="17" xfId="0" applyFont="1" applyFill="1" applyBorder="1" applyProtection="1">
      <protection locked="0"/>
    </xf>
    <xf numFmtId="0" fontId="33" fillId="10" borderId="17" xfId="0" applyFont="1" applyFill="1" applyBorder="1" applyProtection="1">
      <protection locked="0"/>
    </xf>
    <xf numFmtId="10" fontId="0" fillId="0" borderId="17" xfId="0" applyNumberFormat="1" applyBorder="1" applyProtection="1">
      <protection locked="0"/>
    </xf>
    <xf numFmtId="10" fontId="33" fillId="0" borderId="17" xfId="0" applyNumberFormat="1" applyFont="1" applyBorder="1" applyProtection="1">
      <protection locked="0"/>
    </xf>
    <xf numFmtId="0" fontId="1" fillId="7" borderId="21" xfId="0" applyFont="1" applyFill="1" applyBorder="1" applyProtection="1">
      <protection locked="0"/>
    </xf>
    <xf numFmtId="0" fontId="2" fillId="7" borderId="22" xfId="0" applyFont="1" applyFill="1" applyBorder="1" applyProtection="1">
      <protection locked="0"/>
    </xf>
    <xf numFmtId="0" fontId="2" fillId="7" borderId="23" xfId="0" applyFont="1" applyFill="1" applyBorder="1" applyProtection="1">
      <protection locked="0"/>
    </xf>
    <xf numFmtId="0" fontId="1" fillId="7" borderId="12" xfId="0" applyFont="1" applyFill="1" applyBorder="1" applyProtection="1">
      <protection locked="0"/>
    </xf>
    <xf numFmtId="0" fontId="33" fillId="12" borderId="24" xfId="0" applyFont="1" applyFill="1" applyBorder="1" applyAlignment="1" applyProtection="1">
      <alignment horizontal="center"/>
      <protection locked="0"/>
    </xf>
    <xf numFmtId="0" fontId="33" fillId="12" borderId="25" xfId="0" applyFont="1" applyFill="1" applyBorder="1" applyAlignment="1" applyProtection="1">
      <alignment horizontal="center"/>
      <protection locked="0"/>
    </xf>
    <xf numFmtId="0" fontId="33" fillId="14" borderId="17" xfId="0" applyFont="1" applyFill="1" applyBorder="1" applyProtection="1">
      <protection locked="0"/>
    </xf>
    <xf numFmtId="0" fontId="36" fillId="6" borderId="26" xfId="0" applyFont="1" applyFill="1" applyBorder="1" applyAlignment="1" applyProtection="1">
      <alignment horizontal="center"/>
    </xf>
    <xf numFmtId="0" fontId="37" fillId="6" borderId="26" xfId="0" applyFont="1" applyFill="1" applyBorder="1" applyAlignment="1" applyProtection="1">
      <alignment horizontal="center"/>
    </xf>
    <xf numFmtId="0" fontId="36" fillId="6" borderId="25" xfId="0" applyFont="1" applyFill="1" applyBorder="1" applyAlignment="1" applyProtection="1">
      <alignment horizontal="center"/>
    </xf>
    <xf numFmtId="0" fontId="35" fillId="15" borderId="0" xfId="0" applyFont="1" applyFill="1" applyBorder="1" applyAlignment="1" applyProtection="1">
      <alignment horizontal="center"/>
      <protection locked="0"/>
    </xf>
    <xf numFmtId="0" fontId="35" fillId="15" borderId="41" xfId="0" applyFont="1" applyFill="1" applyBorder="1" applyAlignment="1" applyProtection="1">
      <alignment horizontal="center"/>
      <protection locked="0"/>
    </xf>
    <xf numFmtId="0" fontId="35" fillId="15" borderId="42" xfId="0" applyFont="1" applyFill="1" applyBorder="1" applyAlignment="1" applyProtection="1">
      <alignment horizontal="center"/>
      <protection locked="0"/>
    </xf>
    <xf numFmtId="0" fontId="35" fillId="15" borderId="38" xfId="0" applyFont="1" applyFill="1" applyBorder="1" applyAlignment="1" applyProtection="1">
      <alignment horizontal="center"/>
      <protection locked="0"/>
    </xf>
    <xf numFmtId="0" fontId="35" fillId="15" borderId="43" xfId="0" applyFont="1" applyFill="1" applyBorder="1" applyAlignment="1" applyProtection="1">
      <alignment horizontal="center"/>
      <protection locked="0"/>
    </xf>
    <xf numFmtId="0" fontId="36" fillId="6" borderId="24" xfId="0" applyFont="1" applyFill="1" applyBorder="1" applyAlignment="1" applyProtection="1">
      <alignment horizontal="center"/>
    </xf>
    <xf numFmtId="4" fontId="35" fillId="15" borderId="38" xfId="0" applyNumberFormat="1" applyFont="1" applyFill="1" applyBorder="1" applyProtection="1">
      <protection locked="0"/>
    </xf>
    <xf numFmtId="4" fontId="35" fillId="15" borderId="43" xfId="0" applyNumberFormat="1" applyFont="1" applyFill="1" applyBorder="1" applyProtection="1">
      <protection locked="0"/>
    </xf>
    <xf numFmtId="4" fontId="35" fillId="15" borderId="42" xfId="0" applyNumberFormat="1" applyFont="1" applyFill="1" applyBorder="1" applyProtection="1">
      <protection locked="0"/>
    </xf>
    <xf numFmtId="4" fontId="35" fillId="15" borderId="45" xfId="0" applyNumberFormat="1" applyFont="1" applyFill="1" applyBorder="1" applyProtection="1">
      <protection locked="0"/>
    </xf>
    <xf numFmtId="4" fontId="35" fillId="15" borderId="30" xfId="0" applyNumberFormat="1" applyFont="1" applyFill="1" applyBorder="1" applyProtection="1">
      <protection locked="0"/>
    </xf>
    <xf numFmtId="4" fontId="35" fillId="15" borderId="0" xfId="0" applyNumberFormat="1" applyFont="1" applyFill="1" applyBorder="1" applyProtection="1">
      <protection locked="0"/>
    </xf>
    <xf numFmtId="4" fontId="35" fillId="15" borderId="40" xfId="0" applyNumberFormat="1" applyFont="1" applyFill="1" applyBorder="1" applyProtection="1">
      <protection locked="0"/>
    </xf>
    <xf numFmtId="10" fontId="35" fillId="15" borderId="38" xfId="1" applyNumberFormat="1" applyFont="1" applyFill="1" applyBorder="1" applyAlignment="1" applyProtection="1">
      <alignment horizontal="center"/>
      <protection locked="0"/>
    </xf>
    <xf numFmtId="10" fontId="35" fillId="15" borderId="43" xfId="1" applyNumberFormat="1" applyFont="1" applyFill="1" applyBorder="1" applyAlignment="1" applyProtection="1">
      <alignment horizontal="center"/>
      <protection locked="0"/>
    </xf>
    <xf numFmtId="10" fontId="35" fillId="15" borderId="45" xfId="1" applyNumberFormat="1" applyFont="1" applyFill="1" applyBorder="1" applyAlignment="1" applyProtection="1">
      <alignment horizontal="center"/>
      <protection locked="0"/>
    </xf>
    <xf numFmtId="10" fontId="35" fillId="15" borderId="30" xfId="1" applyNumberFormat="1" applyFont="1" applyFill="1" applyBorder="1" applyAlignment="1" applyProtection="1">
      <alignment horizontal="center"/>
      <protection locked="0"/>
    </xf>
    <xf numFmtId="10" fontId="35" fillId="15" borderId="0" xfId="1" applyNumberFormat="1" applyFont="1" applyFill="1" applyBorder="1" applyAlignment="1" applyProtection="1">
      <alignment horizontal="center"/>
      <protection locked="0"/>
    </xf>
    <xf numFmtId="4" fontId="35" fillId="13" borderId="33" xfId="0" applyNumberFormat="1" applyFont="1" applyFill="1" applyBorder="1" applyAlignment="1" applyProtection="1">
      <alignment horizontal="right"/>
    </xf>
    <xf numFmtId="4" fontId="35" fillId="13" borderId="31" xfId="0" applyNumberFormat="1" applyFont="1" applyFill="1" applyBorder="1" applyAlignment="1" applyProtection="1">
      <alignment horizontal="right"/>
    </xf>
    <xf numFmtId="4" fontId="13" fillId="13" borderId="31" xfId="0" applyNumberFormat="1" applyFont="1" applyFill="1" applyBorder="1" applyAlignment="1" applyProtection="1">
      <alignment horizontal="right"/>
    </xf>
    <xf numFmtId="4" fontId="35" fillId="13" borderId="43" xfId="0" applyNumberFormat="1" applyFont="1" applyFill="1" applyBorder="1" applyAlignment="1" applyProtection="1">
      <alignment horizontal="right"/>
    </xf>
    <xf numFmtId="4" fontId="0" fillId="13" borderId="0" xfId="0" applyNumberFormat="1" applyFill="1"/>
    <xf numFmtId="0" fontId="33" fillId="16" borderId="0" xfId="0" applyFont="1" applyFill="1"/>
    <xf numFmtId="4" fontId="33" fillId="16" borderId="0" xfId="0" applyNumberFormat="1" applyFont="1" applyFill="1"/>
    <xf numFmtId="0" fontId="0" fillId="0" borderId="50" xfId="0" applyBorder="1"/>
    <xf numFmtId="0" fontId="0" fillId="0" borderId="51" xfId="0" applyBorder="1"/>
    <xf numFmtId="4" fontId="33" fillId="11" borderId="12" xfId="0" applyNumberFormat="1" applyFont="1" applyFill="1" applyBorder="1"/>
    <xf numFmtId="4" fontId="33" fillId="11" borderId="12" xfId="0" applyNumberFormat="1" applyFont="1" applyFill="1" applyBorder="1" applyProtection="1"/>
    <xf numFmtId="0" fontId="0" fillId="0" borderId="12" xfId="0" applyBorder="1" applyProtection="1">
      <protection locked="0"/>
    </xf>
    <xf numFmtId="0" fontId="0" fillId="15" borderId="32" xfId="0" applyFill="1" applyBorder="1" applyProtection="1">
      <protection locked="0"/>
    </xf>
    <xf numFmtId="0" fontId="0" fillId="15" borderId="34" xfId="0" applyFill="1" applyBorder="1" applyProtection="1">
      <protection locked="0"/>
    </xf>
    <xf numFmtId="0" fontId="0" fillId="15" borderId="35" xfId="0" applyFill="1" applyBorder="1" applyProtection="1">
      <protection locked="0"/>
    </xf>
    <xf numFmtId="0" fontId="0" fillId="15" borderId="36" xfId="0" applyFill="1" applyBorder="1" applyProtection="1">
      <protection locked="0"/>
    </xf>
    <xf numFmtId="0" fontId="0" fillId="15" borderId="37" xfId="0" applyFill="1" applyBorder="1" applyProtection="1">
      <protection locked="0"/>
    </xf>
    <xf numFmtId="0" fontId="0" fillId="15" borderId="43" xfId="0" applyFill="1" applyBorder="1" applyProtection="1">
      <protection locked="0"/>
    </xf>
    <xf numFmtId="0" fontId="0" fillId="15" borderId="44" xfId="0" applyFill="1" applyBorder="1" applyProtection="1">
      <protection locked="0"/>
    </xf>
    <xf numFmtId="0" fontId="0" fillId="15" borderId="38" xfId="0" applyFill="1" applyBorder="1" applyProtection="1">
      <protection locked="0"/>
    </xf>
    <xf numFmtId="0" fontId="0" fillId="15" borderId="42" xfId="0" applyFill="1" applyBorder="1" applyProtection="1">
      <protection locked="0"/>
    </xf>
    <xf numFmtId="0" fontId="0" fillId="15" borderId="40" xfId="0" applyFill="1" applyBorder="1" applyProtection="1">
      <protection locked="0"/>
    </xf>
    <xf numFmtId="0" fontId="0" fillId="15" borderId="0" xfId="0" applyFill="1" applyProtection="1">
      <protection locked="0"/>
    </xf>
    <xf numFmtId="0" fontId="0" fillId="15" borderId="30" xfId="0" applyFill="1" applyBorder="1" applyProtection="1">
      <protection locked="0"/>
    </xf>
    <xf numFmtId="0" fontId="0" fillId="15" borderId="0" xfId="0" applyFill="1" applyBorder="1" applyProtection="1">
      <protection locked="0"/>
    </xf>
    <xf numFmtId="0" fontId="0" fillId="15" borderId="39" xfId="0" applyFill="1" applyBorder="1" applyProtection="1">
      <protection locked="0"/>
    </xf>
    <xf numFmtId="167" fontId="35" fillId="15" borderId="50" xfId="0" applyNumberFormat="1" applyFont="1" applyFill="1" applyBorder="1" applyAlignment="1" applyProtection="1">
      <alignment horizontal="left"/>
      <protection locked="0"/>
    </xf>
    <xf numFmtId="167" fontId="35" fillId="15" borderId="39" xfId="0" applyNumberFormat="1" applyFont="1" applyFill="1" applyBorder="1" applyAlignment="1" applyProtection="1">
      <alignment horizontal="left"/>
      <protection locked="0"/>
    </xf>
    <xf numFmtId="167" fontId="35" fillId="15" borderId="38" xfId="0" applyNumberFormat="1" applyFont="1" applyFill="1" applyBorder="1" applyAlignment="1" applyProtection="1">
      <alignment horizontal="left"/>
      <protection locked="0"/>
    </xf>
    <xf numFmtId="167" fontId="35" fillId="15" borderId="0" xfId="0" applyNumberFormat="1" applyFont="1" applyFill="1" applyBorder="1" applyAlignment="1" applyProtection="1">
      <alignment horizontal="left"/>
      <protection locked="0"/>
    </xf>
    <xf numFmtId="0" fontId="35" fillId="15" borderId="50" xfId="0" applyFont="1" applyFill="1" applyBorder="1" applyAlignment="1" applyProtection="1">
      <alignment horizontal="center"/>
      <protection locked="0"/>
    </xf>
    <xf numFmtId="0" fontId="35" fillId="15" borderId="39" xfId="0" applyFont="1" applyFill="1" applyBorder="1" applyAlignment="1" applyProtection="1">
      <alignment horizontal="center"/>
      <protection locked="0"/>
    </xf>
    <xf numFmtId="0" fontId="1" fillId="7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6" fillId="6" borderId="26" xfId="0" applyFont="1" applyFill="1" applyBorder="1" applyAlignment="1" applyProtection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36" fillId="6" borderId="26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36" fillId="6" borderId="48" xfId="0" applyFont="1" applyFill="1" applyBorder="1" applyAlignment="1" applyProtection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10" fontId="1" fillId="7" borderId="29" xfId="0" applyNumberFormat="1" applyFont="1" applyFill="1" applyBorder="1" applyAlignment="1" applyProtection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36" fillId="6" borderId="18" xfId="0" applyFont="1" applyFill="1" applyBorder="1" applyAlignment="1" applyProtection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1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36" fillId="7" borderId="28" xfId="0" applyFont="1" applyFill="1" applyBorder="1" applyAlignment="1" applyProtection="1">
      <alignment horizontal="center"/>
    </xf>
    <xf numFmtId="0" fontId="1" fillId="7" borderId="29" xfId="0" applyFont="1" applyFill="1" applyBorder="1" applyAlignment="1"/>
    <xf numFmtId="0" fontId="36" fillId="7" borderId="0" xfId="0" applyFont="1" applyFill="1" applyBorder="1" applyAlignment="1" applyProtection="1">
      <alignment horizontal="center"/>
    </xf>
    <xf numFmtId="0" fontId="1" fillId="7" borderId="0" xfId="0" applyFont="1" applyFill="1" applyAlignment="1"/>
    <xf numFmtId="0" fontId="1" fillId="7" borderId="27" xfId="0" applyFont="1" applyFill="1" applyBorder="1" applyAlignment="1"/>
    <xf numFmtId="0" fontId="19" fillId="6" borderId="17" xfId="0" applyFont="1" applyFill="1" applyBorder="1" applyAlignment="1">
      <alignment horizontal="center" vertical="center"/>
    </xf>
    <xf numFmtId="0" fontId="36" fillId="6" borderId="26" xfId="0" applyFont="1" applyFill="1" applyBorder="1" applyAlignment="1" applyProtection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36" fillId="7" borderId="9" xfId="0" applyFont="1" applyFill="1" applyBorder="1" applyAlignment="1" applyProtection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5" fillId="3" borderId="3" xfId="0" applyFont="1" applyFill="1" applyBorder="1" applyAlignment="1" applyProtection="1">
      <alignment horizontal="center" vertical="top"/>
    </xf>
    <xf numFmtId="0" fontId="0" fillId="0" borderId="3" xfId="0" applyBorder="1" applyAlignment="1"/>
    <xf numFmtId="0" fontId="0" fillId="0" borderId="4" xfId="0" applyBorder="1" applyAlignment="1"/>
    <xf numFmtId="49" fontId="15" fillId="3" borderId="6" xfId="0" applyNumberFormat="1" applyFont="1" applyFill="1" applyBorder="1" applyAlignment="1" applyProtection="1">
      <protection locked="0"/>
    </xf>
    <xf numFmtId="49" fontId="15" fillId="3" borderId="7" xfId="0" applyNumberFormat="1" applyFont="1" applyFill="1" applyBorder="1" applyAlignment="1" applyProtection="1">
      <protection locked="0"/>
    </xf>
    <xf numFmtId="49" fontId="0" fillId="3" borderId="7" xfId="0" applyNumberFormat="1" applyFont="1" applyFill="1" applyBorder="1" applyAlignment="1" applyProtection="1">
      <protection locked="0"/>
    </xf>
    <xf numFmtId="0" fontId="15" fillId="0" borderId="6" xfId="0" applyFont="1" applyBorder="1" applyAlignment="1" applyProtection="1"/>
    <xf numFmtId="0" fontId="15" fillId="0" borderId="8" xfId="0" applyFont="1" applyBorder="1" applyAlignment="1" applyProtection="1"/>
    <xf numFmtId="0" fontId="15" fillId="0" borderId="0" xfId="0" applyFont="1" applyBorder="1" applyAlignment="1" applyProtection="1">
      <alignment horizontal="left" vertical="center"/>
    </xf>
    <xf numFmtId="49" fontId="14" fillId="3" borderId="5" xfId="0" applyNumberFormat="1" applyFont="1" applyFill="1" applyBorder="1" applyAlignment="1" applyProtection="1">
      <alignment horizontal="center" vertical="center"/>
      <protection locked="0"/>
    </xf>
    <xf numFmtId="49" fontId="14" fillId="3" borderId="0" xfId="0" applyNumberFormat="1" applyFont="1" applyFill="1" applyBorder="1" applyAlignment="1" applyProtection="1">
      <alignment horizontal="center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49" fontId="14" fillId="3" borderId="7" xfId="0" applyNumberFormat="1" applyFont="1" applyFill="1" applyBorder="1" applyAlignment="1" applyProtection="1">
      <alignment horizontal="center" vertical="center"/>
      <protection locked="0"/>
    </xf>
    <xf numFmtId="49" fontId="0" fillId="3" borderId="7" xfId="0" applyNumberFormat="1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5" fillId="3" borderId="4" xfId="0" applyFont="1" applyFill="1" applyBorder="1" applyAlignment="1" applyProtection="1">
      <protection locked="0"/>
    </xf>
    <xf numFmtId="0" fontId="15" fillId="0" borderId="2" xfId="0" applyFont="1" applyBorder="1" applyAlignment="1" applyProtection="1"/>
    <xf numFmtId="0" fontId="15" fillId="0" borderId="4" xfId="0" applyFont="1" applyBorder="1" applyAlignment="1" applyProtection="1"/>
    <xf numFmtId="0" fontId="15" fillId="3" borderId="3" xfId="0" applyFont="1" applyFill="1" applyBorder="1" applyAlignment="1" applyProtection="1">
      <protection locked="0"/>
    </xf>
    <xf numFmtId="0" fontId="15" fillId="3" borderId="6" xfId="0" applyFont="1" applyFill="1" applyBorder="1" applyAlignment="1" applyProtection="1">
      <alignment horizontal="center" vertical="center"/>
    </xf>
    <xf numFmtId="0" fontId="0" fillId="3" borderId="16" xfId="0" applyFont="1" applyFill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right"/>
    </xf>
    <xf numFmtId="0" fontId="0" fillId="0" borderId="4" xfId="0" applyFont="1" applyBorder="1" applyAlignment="1" applyProtection="1">
      <alignment horizontal="right"/>
    </xf>
    <xf numFmtId="0" fontId="12" fillId="6" borderId="11" xfId="0" applyFont="1" applyFill="1" applyBorder="1" applyAlignment="1" applyProtection="1">
      <alignment horizontal="center"/>
    </xf>
    <xf numFmtId="0" fontId="13" fillId="6" borderId="0" xfId="0" applyFont="1" applyFill="1" applyBorder="1" applyAlignment="1">
      <alignment horizontal="center"/>
    </xf>
    <xf numFmtId="0" fontId="14" fillId="0" borderId="9" xfId="0" applyFont="1" applyFill="1" applyBorder="1" applyAlignment="1" applyProtection="1">
      <alignment horizontal="left"/>
    </xf>
    <xf numFmtId="0" fontId="15" fillId="0" borderId="10" xfId="0" applyFont="1" applyBorder="1" applyAlignment="1">
      <alignment horizontal="left"/>
    </xf>
    <xf numFmtId="0" fontId="16" fillId="2" borderId="11" xfId="0" applyFont="1" applyFill="1" applyBorder="1" applyAlignment="1" applyProtection="1"/>
    <xf numFmtId="0" fontId="0" fillId="0" borderId="0" xfId="0" applyBorder="1" applyAlignment="1"/>
    <xf numFmtId="0" fontId="5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14" fillId="0" borderId="9" xfId="0" applyFont="1" applyFill="1" applyBorder="1" applyAlignment="1" applyProtection="1">
      <alignment horizontal="left" vertical="center"/>
    </xf>
    <xf numFmtId="0" fontId="15" fillId="0" borderId="10" xfId="0" applyFont="1" applyBorder="1" applyAlignment="1" applyProtection="1">
      <alignment horizontal="left" vertical="center"/>
    </xf>
    <xf numFmtId="0" fontId="14" fillId="2" borderId="9" xfId="0" applyFont="1" applyFill="1" applyBorder="1" applyAlignment="1" applyProtection="1">
      <alignment horizontal="right"/>
    </xf>
    <xf numFmtId="0" fontId="15" fillId="0" borderId="10" xfId="0" applyFont="1" applyBorder="1" applyAlignment="1">
      <alignment horizontal="right"/>
    </xf>
    <xf numFmtId="0" fontId="9" fillId="2" borderId="11" xfId="0" applyFont="1" applyFill="1" applyBorder="1" applyAlignment="1" applyProtection="1"/>
    <xf numFmtId="0" fontId="9" fillId="2" borderId="0" xfId="0" applyFont="1" applyFill="1" applyBorder="1" applyAlignment="1" applyProtection="1"/>
    <xf numFmtId="0" fontId="15" fillId="0" borderId="10" xfId="0" applyFont="1" applyBorder="1" applyAlignment="1" applyProtection="1">
      <alignment horizontal="left"/>
    </xf>
    <xf numFmtId="0" fontId="5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17" fillId="2" borderId="11" xfId="0" applyFont="1" applyFill="1" applyBorder="1" applyAlignment="1" applyProtection="1"/>
    <xf numFmtId="0" fontId="17" fillId="2" borderId="0" xfId="0" applyFont="1" applyFill="1" applyBorder="1" applyAlignment="1" applyProtection="1"/>
    <xf numFmtId="0" fontId="13" fillId="0" borderId="10" xfId="0" applyFont="1" applyBorder="1" applyAlignment="1">
      <alignment horizontal="right"/>
    </xf>
    <xf numFmtId="0" fontId="14" fillId="2" borderId="17" xfId="0" applyFont="1" applyFill="1" applyBorder="1" applyAlignment="1" applyProtection="1">
      <alignment horizontal="right"/>
    </xf>
    <xf numFmtId="0" fontId="0" fillId="0" borderId="17" xfId="0" applyBorder="1" applyAlignment="1">
      <alignment horizontal="right"/>
    </xf>
    <xf numFmtId="0" fontId="3" fillId="7" borderId="11" xfId="0" applyFont="1" applyFill="1" applyBorder="1" applyAlignment="1" applyProtection="1">
      <alignment horizontal="center"/>
    </xf>
    <xf numFmtId="0" fontId="3" fillId="7" borderId="0" xfId="0" applyFont="1" applyFill="1" applyBorder="1" applyAlignment="1" applyProtection="1">
      <alignment horizontal="center"/>
    </xf>
    <xf numFmtId="0" fontId="26" fillId="6" borderId="9" xfId="0" applyFont="1" applyFill="1" applyBorder="1" applyAlignment="1" applyProtection="1">
      <alignment horizontal="center"/>
    </xf>
    <xf numFmtId="0" fontId="27" fillId="6" borderId="14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7" fillId="2" borderId="11" xfId="0" applyFont="1" applyFill="1" applyBorder="1" applyAlignment="1" applyProtection="1">
      <alignment horizontal="left"/>
    </xf>
    <xf numFmtId="0" fontId="0" fillId="2" borderId="0" xfId="0" applyFill="1" applyBorder="1" applyAlignment="1">
      <alignment horizontal="left"/>
    </xf>
    <xf numFmtId="0" fontId="3" fillId="7" borderId="0" xfId="0" applyFont="1" applyFill="1" applyBorder="1" applyAlignment="1" applyProtection="1">
      <alignment horizontal="center" vertical="top"/>
    </xf>
    <xf numFmtId="0" fontId="4" fillId="7" borderId="0" xfId="0" applyFont="1" applyFill="1" applyBorder="1" applyAlignment="1" applyProtection="1">
      <alignment horizontal="center" vertical="top"/>
    </xf>
    <xf numFmtId="0" fontId="0" fillId="7" borderId="0" xfId="0" applyFill="1" applyBorder="1" applyAlignment="1"/>
    <xf numFmtId="0" fontId="1" fillId="7" borderId="11" xfId="0" applyFont="1" applyFill="1" applyBorder="1" applyAlignment="1" applyProtection="1">
      <alignment horizontal="left"/>
    </xf>
    <xf numFmtId="0" fontId="19" fillId="7" borderId="0" xfId="0" applyFont="1" applyFill="1" applyBorder="1" applyAlignment="1" applyProtection="1">
      <alignment horizontal="left"/>
    </xf>
    <xf numFmtId="0" fontId="21" fillId="0" borderId="0" xfId="0" applyFont="1" applyBorder="1" applyAlignment="1" applyProtection="1">
      <alignment horizontal="right"/>
    </xf>
    <xf numFmtId="0" fontId="21" fillId="0" borderId="13" xfId="0" applyFont="1" applyBorder="1" applyAlignment="1" applyProtection="1">
      <alignment horizontal="right"/>
    </xf>
    <xf numFmtId="10" fontId="5" fillId="2" borderId="0" xfId="0" applyNumberFormat="1" applyFont="1" applyFill="1" applyBorder="1" applyAlignment="1" applyProtection="1"/>
    <xf numFmtId="0" fontId="18" fillId="7" borderId="0" xfId="0" applyFont="1" applyFill="1" applyBorder="1" applyAlignment="1" applyProtection="1">
      <alignment horizontal="left"/>
    </xf>
    <xf numFmtId="0" fontId="14" fillId="2" borderId="10" xfId="0" applyFont="1" applyFill="1" applyBorder="1" applyAlignment="1" applyProtection="1">
      <alignment horizontal="right"/>
    </xf>
    <xf numFmtId="0" fontId="14" fillId="6" borderId="11" xfId="0" applyFont="1" applyFill="1" applyBorder="1" applyAlignment="1" applyProtection="1">
      <alignment horizontal="center"/>
    </xf>
    <xf numFmtId="0" fontId="33" fillId="6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MA/Downloads/nomina200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Nómina"/>
    </sheetNames>
    <sheetDataSet>
      <sheetData sheetId="0">
        <row r="35">
          <cell r="M35">
            <v>1.6E-2</v>
          </cell>
        </row>
        <row r="36">
          <cell r="M36">
            <v>1.55E-2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5"/>
  <sheetViews>
    <sheetView showGridLines="0" tabSelected="1" workbookViewId="0">
      <selection activeCell="C11" sqref="C11"/>
    </sheetView>
  </sheetViews>
  <sheetFormatPr baseColWidth="10" defaultRowHeight="15" x14ac:dyDescent="0.25"/>
  <cols>
    <col min="1" max="1" width="24.7109375" customWidth="1"/>
    <col min="2" max="2" width="9.140625" customWidth="1"/>
    <col min="3" max="3" width="42.85546875" customWidth="1"/>
    <col min="4" max="4" width="13.85546875" customWidth="1"/>
    <col min="5" max="5" width="13.7109375" customWidth="1"/>
    <col min="6" max="6" width="15.140625" customWidth="1"/>
    <col min="8" max="8" width="14.28515625" customWidth="1"/>
    <col min="15" max="15" width="13.140625" customWidth="1"/>
  </cols>
  <sheetData>
    <row r="1" spans="1:18" ht="15.75" thickBot="1" x14ac:dyDescent="0.3"/>
    <row r="2" spans="1:18" ht="21.75" customHeight="1" thickBot="1" x14ac:dyDescent="0.3">
      <c r="A2" t="s">
        <v>97</v>
      </c>
      <c r="B2" s="184"/>
      <c r="C2" s="185"/>
      <c r="E2" t="s">
        <v>172</v>
      </c>
      <c r="G2" s="146"/>
    </row>
    <row r="3" spans="1:18" ht="33.75" customHeight="1" x14ac:dyDescent="0.25"/>
    <row r="4" spans="1:18" x14ac:dyDescent="0.25">
      <c r="A4" s="188" t="s">
        <v>143</v>
      </c>
      <c r="B4" s="189"/>
      <c r="C4" s="190"/>
      <c r="D4" s="186" t="s">
        <v>154</v>
      </c>
      <c r="E4" s="187"/>
      <c r="F4" s="187"/>
      <c r="G4" s="195" t="s">
        <v>131</v>
      </c>
      <c r="H4" s="196"/>
      <c r="I4" s="197"/>
      <c r="J4" s="173" t="s">
        <v>160</v>
      </c>
      <c r="K4" s="173" t="s">
        <v>165</v>
      </c>
      <c r="L4" s="176" t="s">
        <v>166</v>
      </c>
      <c r="M4" s="179" t="s">
        <v>169</v>
      </c>
      <c r="N4" s="180"/>
      <c r="O4" s="181"/>
      <c r="P4" s="173" t="s">
        <v>167</v>
      </c>
    </row>
    <row r="5" spans="1:18" x14ac:dyDescent="0.25">
      <c r="A5" s="191" t="s">
        <v>156</v>
      </c>
      <c r="B5" s="173" t="s">
        <v>158</v>
      </c>
      <c r="C5" s="192" t="s">
        <v>157</v>
      </c>
      <c r="D5" s="114" t="s">
        <v>148</v>
      </c>
      <c r="E5" s="114" t="s">
        <v>149</v>
      </c>
      <c r="F5" s="115" t="s">
        <v>155</v>
      </c>
      <c r="G5" s="171" t="s">
        <v>153</v>
      </c>
      <c r="H5" s="171" t="s">
        <v>171</v>
      </c>
      <c r="I5" s="173" t="s">
        <v>159</v>
      </c>
      <c r="J5" s="174"/>
      <c r="K5" s="174"/>
      <c r="L5" s="177"/>
      <c r="M5" s="182" t="s">
        <v>170</v>
      </c>
      <c r="N5" s="114" t="s">
        <v>162</v>
      </c>
      <c r="O5" s="115" t="s">
        <v>163</v>
      </c>
      <c r="P5" s="174"/>
    </row>
    <row r="6" spans="1:18" x14ac:dyDescent="0.25">
      <c r="A6" s="191"/>
      <c r="B6" s="194"/>
      <c r="C6" s="193"/>
      <c r="D6" s="122" t="s">
        <v>150</v>
      </c>
      <c r="E6" s="116" t="s">
        <v>151</v>
      </c>
      <c r="F6" s="122" t="s">
        <v>152</v>
      </c>
      <c r="G6" s="172"/>
      <c r="H6" s="172"/>
      <c r="I6" s="174"/>
      <c r="J6" s="175"/>
      <c r="K6" s="175"/>
      <c r="L6" s="178"/>
      <c r="M6" s="183"/>
      <c r="N6" s="116" t="s">
        <v>161</v>
      </c>
      <c r="O6" s="116" t="s">
        <v>164</v>
      </c>
      <c r="P6" s="175"/>
    </row>
    <row r="7" spans="1:18" x14ac:dyDescent="0.25">
      <c r="A7" s="147" t="s">
        <v>180</v>
      </c>
      <c r="B7" s="118">
        <v>1</v>
      </c>
      <c r="C7" s="161" t="str">
        <f t="shared" ref="C7:C25" si="0">IF(B7="","",VLOOKUP(B7,grupos,2))</f>
        <v>Ingenieros y Licenciados.Personal de alta dirección no incluido en el artículo 1.3.c) del Estatuto de los Trabajadores</v>
      </c>
      <c r="D7" s="123">
        <v>1050</v>
      </c>
      <c r="E7" s="126">
        <v>50</v>
      </c>
      <c r="F7" s="123">
        <v>262.5</v>
      </c>
      <c r="G7" s="118" t="s">
        <v>137</v>
      </c>
      <c r="H7" s="165" t="s">
        <v>146</v>
      </c>
      <c r="I7" s="130">
        <v>0.04</v>
      </c>
      <c r="J7" s="132">
        <v>6.0000000000000001E-3</v>
      </c>
      <c r="K7" s="138">
        <f>D7+E7+F7</f>
        <v>1362.5</v>
      </c>
      <c r="L7" s="135">
        <f>IF(G7="Indefinido",K7*TABLAS1!$F$11,K7*TABLAS1!$F$14)</f>
        <v>87.2</v>
      </c>
      <c r="M7" s="136">
        <f>IF(J7="",0,IF(G7="Indefinido",K7*(TABLAS1!$F$12+J7),IF(H7="Tiempo parcial",K7*(TABLAS1!$F$18+J7),K7*(TABLAS1!$F$15+J7))))</f>
        <v>431.91250000000002</v>
      </c>
      <c r="N7" s="139">
        <f>L7+M7</f>
        <v>519.11250000000007</v>
      </c>
      <c r="O7" s="137">
        <f>+K7*(1-I7)-L7</f>
        <v>1220.8</v>
      </c>
      <c r="P7" s="136">
        <f>K7+M7</f>
        <v>1794.4124999999999</v>
      </c>
    </row>
    <row r="8" spans="1:18" x14ac:dyDescent="0.25">
      <c r="A8" s="148" t="s">
        <v>181</v>
      </c>
      <c r="B8" s="119">
        <v>5</v>
      </c>
      <c r="C8" s="163" t="str">
        <f t="shared" si="0"/>
        <v>Oficiales Administrativos</v>
      </c>
      <c r="D8" s="123">
        <v>2000</v>
      </c>
      <c r="E8" s="127">
        <v>100</v>
      </c>
      <c r="F8" s="123">
        <v>325</v>
      </c>
      <c r="G8" s="120" t="s">
        <v>136</v>
      </c>
      <c r="H8" s="120" t="s">
        <v>146</v>
      </c>
      <c r="I8" s="130">
        <v>0.05</v>
      </c>
      <c r="J8" s="133">
        <v>7.0000000000000001E-3</v>
      </c>
      <c r="K8" s="138">
        <f t="shared" ref="K8:K25" si="1">D8+E8+F8</f>
        <v>2425</v>
      </c>
      <c r="L8" s="135">
        <f>IF(G8="Indefinido",K8*TABLAS1!$F$11,K8*TABLAS1!$F$14)</f>
        <v>153.98750000000001</v>
      </c>
      <c r="M8" s="136">
        <f>IF(J8="",0,IF(G8="Indefinido",K8*(TABLAS1!$F$12+J8),IF(H8="Tiempo parcial",K8*(TABLAS1!$F$18+J8),K8*(TABLAS1!$F$15+J8))))</f>
        <v>742.05</v>
      </c>
      <c r="N8" s="139">
        <f t="shared" ref="N8:N25" si="2">L8+M8</f>
        <v>896.03749999999991</v>
      </c>
      <c r="O8" s="137">
        <f t="shared" ref="O8:O25" si="3">+K8*(1-I8)-L8</f>
        <v>2149.7624999999998</v>
      </c>
      <c r="P8" s="136">
        <f t="shared" ref="P8:P25" si="4">K8+M8</f>
        <v>3167.05</v>
      </c>
      <c r="R8" s="27"/>
    </row>
    <row r="9" spans="1:18" x14ac:dyDescent="0.25">
      <c r="A9" s="148" t="s">
        <v>182</v>
      </c>
      <c r="B9" s="120">
        <v>4</v>
      </c>
      <c r="C9" s="164" t="str">
        <f t="shared" si="0"/>
        <v>Ayudantes no Titulados</v>
      </c>
      <c r="D9" s="123">
        <v>1500</v>
      </c>
      <c r="E9" s="127">
        <v>100</v>
      </c>
      <c r="F9" s="123">
        <v>235</v>
      </c>
      <c r="G9" s="120" t="s">
        <v>136</v>
      </c>
      <c r="H9" s="120" t="s">
        <v>147</v>
      </c>
      <c r="I9" s="130">
        <v>0.03</v>
      </c>
      <c r="J9" s="133">
        <v>6.4999999999999997E-3</v>
      </c>
      <c r="K9" s="138">
        <f t="shared" si="1"/>
        <v>1835</v>
      </c>
      <c r="L9" s="135">
        <f>IF(G9="Indefinido",K9*TABLAS1!$F$11,K9*TABLAS1!$F$14)</f>
        <v>116.52250000000001</v>
      </c>
      <c r="M9" s="136">
        <f>IF(J9="",0,IF(G9="Indefinido",K9*(TABLAS1!$F$12+J9),IF(H9="Tiempo parcial",K9*(TABLAS1!$F$18+J9),K9*(TABLAS1!$F$15+J9))))</f>
        <v>560.59249999999997</v>
      </c>
      <c r="N9" s="139">
        <f t="shared" si="2"/>
        <v>677.11500000000001</v>
      </c>
      <c r="O9" s="137">
        <f t="shared" si="3"/>
        <v>1663.4275</v>
      </c>
      <c r="P9" s="136">
        <f t="shared" si="4"/>
        <v>2395.5924999999997</v>
      </c>
      <c r="R9" s="27"/>
    </row>
    <row r="10" spans="1:18" x14ac:dyDescent="0.25">
      <c r="A10" s="149"/>
      <c r="B10" s="119"/>
      <c r="C10" s="163" t="str">
        <f t="shared" si="0"/>
        <v/>
      </c>
      <c r="D10" s="124"/>
      <c r="E10" s="128"/>
      <c r="F10" s="124"/>
      <c r="G10" s="121"/>
      <c r="H10" s="119"/>
      <c r="I10" s="131"/>
      <c r="J10" s="134"/>
      <c r="K10" s="138">
        <f t="shared" si="1"/>
        <v>0</v>
      </c>
      <c r="L10" s="135">
        <f>IF(G10="Indefinido",K10*TABLAS1!$F$11,K10*TABLAS1!$F$14)</f>
        <v>0</v>
      </c>
      <c r="M10" s="136">
        <f>IF(J10="",0,IF(G10="Indefinido",K10*(TABLAS1!$F$12+J10),IF(H10="Tiempo parcial",K10*(TABLAS1!$F$18+J10),K10*(TABLAS1!$F$15+J10))))</f>
        <v>0</v>
      </c>
      <c r="N10" s="139">
        <f t="shared" si="2"/>
        <v>0</v>
      </c>
      <c r="O10" s="137">
        <f t="shared" si="3"/>
        <v>0</v>
      </c>
      <c r="P10" s="136">
        <f t="shared" si="4"/>
        <v>0</v>
      </c>
      <c r="R10" s="27"/>
    </row>
    <row r="11" spans="1:18" x14ac:dyDescent="0.25">
      <c r="A11" s="148"/>
      <c r="B11" s="121"/>
      <c r="C11" s="164" t="str">
        <f t="shared" si="0"/>
        <v/>
      </c>
      <c r="D11" s="123"/>
      <c r="E11" s="127"/>
      <c r="F11" s="123"/>
      <c r="G11" s="120"/>
      <c r="H11" s="117"/>
      <c r="I11" s="130"/>
      <c r="J11" s="133"/>
      <c r="K11" s="138">
        <f t="shared" si="1"/>
        <v>0</v>
      </c>
      <c r="L11" s="135">
        <f>IF(G11="Indefinido",K11*TABLAS1!$F$11,K11*TABLAS1!$F$14)</f>
        <v>0</v>
      </c>
      <c r="M11" s="136">
        <f>IF(J11="",0,IF(G11="Indefinido",K11*(TABLAS1!$F$12+J11),IF(H11="Tiempo parcial",K11*(TABLAS1!$F$18+J11),K11*(TABLAS1!$F$15+J11))))</f>
        <v>0</v>
      </c>
      <c r="N11" s="139">
        <f t="shared" si="2"/>
        <v>0</v>
      </c>
      <c r="O11" s="137">
        <f t="shared" si="3"/>
        <v>0</v>
      </c>
      <c r="P11" s="136">
        <f t="shared" si="4"/>
        <v>0</v>
      </c>
      <c r="R11" s="27"/>
    </row>
    <row r="12" spans="1:18" x14ac:dyDescent="0.25">
      <c r="A12" s="148"/>
      <c r="B12" s="120"/>
      <c r="C12" s="163" t="str">
        <f t="shared" si="0"/>
        <v/>
      </c>
      <c r="D12" s="123"/>
      <c r="E12" s="127"/>
      <c r="F12" s="123"/>
      <c r="G12" s="120"/>
      <c r="H12" s="120"/>
      <c r="I12" s="130"/>
      <c r="J12" s="133"/>
      <c r="K12" s="138">
        <f t="shared" si="1"/>
        <v>0</v>
      </c>
      <c r="L12" s="135">
        <f>IF(G12="Indefinido",K12*TABLAS1!$F$11,K12*TABLAS1!$F$14)</f>
        <v>0</v>
      </c>
      <c r="M12" s="136">
        <f>IF(J12="",0,IF(G12="Indefinido",K12*(TABLAS1!$F$12+J12),IF(H12="Tiempo parcial",K12*(TABLAS1!$F$18+J12),K12*(TABLAS1!$F$15+J12))))</f>
        <v>0</v>
      </c>
      <c r="N12" s="139">
        <f t="shared" si="2"/>
        <v>0</v>
      </c>
      <c r="O12" s="137">
        <f t="shared" si="3"/>
        <v>0</v>
      </c>
      <c r="P12" s="136">
        <f t="shared" si="4"/>
        <v>0</v>
      </c>
      <c r="R12" s="27"/>
    </row>
    <row r="13" spans="1:18" x14ac:dyDescent="0.25">
      <c r="A13" s="150"/>
      <c r="B13" s="121"/>
      <c r="C13" s="164" t="str">
        <f t="shared" si="0"/>
        <v/>
      </c>
      <c r="D13" s="123"/>
      <c r="E13" s="127"/>
      <c r="F13" s="123"/>
      <c r="G13" s="120"/>
      <c r="H13" s="117"/>
      <c r="I13" s="130"/>
      <c r="J13" s="133"/>
      <c r="K13" s="138">
        <f t="shared" si="1"/>
        <v>0</v>
      </c>
      <c r="L13" s="135">
        <f>IF(G13="Indefinido",K13*TABLAS1!$F$11,K13*TABLAS1!$F$14)</f>
        <v>0</v>
      </c>
      <c r="M13" s="136">
        <f>IF(J13="",0,IF(G13="Indefinido",K13*(TABLAS1!$F$12+J13),IF(H13="Tiempo parcial",K13*(TABLAS1!$F$18+J13),K13*(TABLAS1!$F$15+J13))))</f>
        <v>0</v>
      </c>
      <c r="N13" s="139">
        <f t="shared" si="2"/>
        <v>0</v>
      </c>
      <c r="O13" s="137">
        <f t="shared" si="3"/>
        <v>0</v>
      </c>
      <c r="P13" s="136">
        <f t="shared" si="4"/>
        <v>0</v>
      </c>
      <c r="R13" s="27"/>
    </row>
    <row r="14" spans="1:18" x14ac:dyDescent="0.25">
      <c r="A14" s="149"/>
      <c r="B14" s="120"/>
      <c r="C14" s="163" t="str">
        <f t="shared" si="0"/>
        <v/>
      </c>
      <c r="D14" s="123"/>
      <c r="E14" s="127"/>
      <c r="F14" s="123"/>
      <c r="G14" s="120"/>
      <c r="H14" s="120"/>
      <c r="I14" s="130"/>
      <c r="J14" s="133"/>
      <c r="K14" s="138">
        <f t="shared" si="1"/>
        <v>0</v>
      </c>
      <c r="L14" s="135">
        <f>IF(G14="Indefinido",K14*TABLAS1!$F$11,K14*TABLAS1!$F$14)</f>
        <v>0</v>
      </c>
      <c r="M14" s="136">
        <f>IF(J14="",0,IF(G14="Indefinido",K14*(TABLAS1!$F$12+J14),IF(H14="Tiempo parcial",K14*(TABLAS1!$F$18+J14),K14*(TABLAS1!$F$15+J14))))</f>
        <v>0</v>
      </c>
      <c r="N14" s="139">
        <f t="shared" si="2"/>
        <v>0</v>
      </c>
      <c r="O14" s="137">
        <f t="shared" si="3"/>
        <v>0</v>
      </c>
      <c r="P14" s="136">
        <f t="shared" si="4"/>
        <v>0</v>
      </c>
      <c r="R14" s="27"/>
    </row>
    <row r="15" spans="1:18" x14ac:dyDescent="0.25">
      <c r="A15" s="151"/>
      <c r="B15" s="119"/>
      <c r="C15" s="164" t="str">
        <f t="shared" si="0"/>
        <v/>
      </c>
      <c r="D15" s="123"/>
      <c r="E15" s="127"/>
      <c r="F15" s="123"/>
      <c r="G15" s="120"/>
      <c r="H15" s="117"/>
      <c r="I15" s="130"/>
      <c r="J15" s="133"/>
      <c r="K15" s="138">
        <f t="shared" si="1"/>
        <v>0</v>
      </c>
      <c r="L15" s="135">
        <f>IF(G15="Indefinido",K15*TABLAS1!$F$11,K15*TABLAS1!$F$14)</f>
        <v>0</v>
      </c>
      <c r="M15" s="136">
        <f>IF(J15="",0,IF(G15="Indefinido",K15*(TABLAS1!$F$12+J15),IF(H15="Tiempo parcial",K15*(TABLAS1!$F$18+J15),K15*(TABLAS1!$F$15+J15))))</f>
        <v>0</v>
      </c>
      <c r="N15" s="139">
        <f t="shared" si="2"/>
        <v>0</v>
      </c>
      <c r="O15" s="137">
        <f t="shared" si="3"/>
        <v>0</v>
      </c>
      <c r="P15" s="136">
        <f t="shared" si="4"/>
        <v>0</v>
      </c>
      <c r="R15" s="27"/>
    </row>
    <row r="16" spans="1:18" x14ac:dyDescent="0.25">
      <c r="A16" s="151"/>
      <c r="B16" s="121"/>
      <c r="C16" s="163" t="str">
        <f t="shared" si="0"/>
        <v/>
      </c>
      <c r="D16" s="124"/>
      <c r="E16" s="128"/>
      <c r="F16" s="124"/>
      <c r="G16" s="121"/>
      <c r="H16" s="120"/>
      <c r="I16" s="131"/>
      <c r="J16" s="134"/>
      <c r="K16" s="138">
        <f t="shared" si="1"/>
        <v>0</v>
      </c>
      <c r="L16" s="135">
        <f>IF(G16="Indefinido",K16*TABLAS1!$F$11,K16*TABLAS1!$F$14)</f>
        <v>0</v>
      </c>
      <c r="M16" s="136">
        <f>IF(J16="",0,IF(G16="Indefinido",K16*(TABLAS1!$F$12+J16),IF(H16="Tiempo parcial",K16*(TABLAS1!$F$18+J16),K16*(TABLAS1!$F$15+J16))))</f>
        <v>0</v>
      </c>
      <c r="N16" s="139">
        <f t="shared" si="2"/>
        <v>0</v>
      </c>
      <c r="O16" s="137">
        <f t="shared" si="3"/>
        <v>0</v>
      </c>
      <c r="P16" s="136">
        <f t="shared" si="4"/>
        <v>0</v>
      </c>
      <c r="R16" s="27"/>
    </row>
    <row r="17" spans="1:16" x14ac:dyDescent="0.25">
      <c r="A17" s="148"/>
      <c r="B17" s="120"/>
      <c r="C17" s="164" t="str">
        <f t="shared" si="0"/>
        <v/>
      </c>
      <c r="D17" s="123"/>
      <c r="E17" s="127"/>
      <c r="F17" s="123"/>
      <c r="G17" s="120"/>
      <c r="H17" s="117"/>
      <c r="I17" s="130"/>
      <c r="J17" s="133"/>
      <c r="K17" s="138">
        <f t="shared" si="1"/>
        <v>0</v>
      </c>
      <c r="L17" s="135">
        <f>IF(G17="Indefinido",K17*TABLAS1!$F$11,K17*TABLAS1!$F$14)</f>
        <v>0</v>
      </c>
      <c r="M17" s="136">
        <f>IF(J17="",0,IF(G17="Indefinido",K17*(TABLAS1!$F$12+J17),IF(H17="Tiempo parcial",K17*(TABLAS1!$F$18+J17),K17*(TABLAS1!$F$15+J17))))</f>
        <v>0</v>
      </c>
      <c r="N17" s="139">
        <f t="shared" si="2"/>
        <v>0</v>
      </c>
      <c r="O17" s="137">
        <f t="shared" si="3"/>
        <v>0</v>
      </c>
      <c r="P17" s="136">
        <f t="shared" si="4"/>
        <v>0</v>
      </c>
    </row>
    <row r="18" spans="1:16" x14ac:dyDescent="0.25">
      <c r="A18" s="149"/>
      <c r="B18" s="119"/>
      <c r="C18" s="163" t="str">
        <f t="shared" si="0"/>
        <v/>
      </c>
      <c r="D18" s="125"/>
      <c r="E18" s="129"/>
      <c r="F18" s="123"/>
      <c r="G18" s="120"/>
      <c r="H18" s="120"/>
      <c r="I18" s="130"/>
      <c r="J18" s="133"/>
      <c r="K18" s="138">
        <f t="shared" si="1"/>
        <v>0</v>
      </c>
      <c r="L18" s="135">
        <f>IF(G18="Indefinido",K18*TABLAS1!$F$11,K18*TABLAS1!$F$14)</f>
        <v>0</v>
      </c>
      <c r="M18" s="136">
        <f>IF(J18="",0,IF(G18="Indefinido",K18*(TABLAS1!$F$12+J18),IF(H18="Tiempo parcial",K18*(TABLAS1!$F$18+J18),K18*(TABLAS1!$F$15+J18))))</f>
        <v>0</v>
      </c>
      <c r="N18" s="139">
        <f t="shared" si="2"/>
        <v>0</v>
      </c>
      <c r="O18" s="137">
        <f t="shared" si="3"/>
        <v>0</v>
      </c>
      <c r="P18" s="136">
        <f t="shared" si="4"/>
        <v>0</v>
      </c>
    </row>
    <row r="19" spans="1:16" x14ac:dyDescent="0.25">
      <c r="A19" s="151"/>
      <c r="B19" s="152"/>
      <c r="C19" s="164" t="str">
        <f t="shared" si="0"/>
        <v/>
      </c>
      <c r="D19" s="154"/>
      <c r="E19" s="156"/>
      <c r="F19" s="154"/>
      <c r="G19" s="154"/>
      <c r="H19" s="117"/>
      <c r="I19" s="154"/>
      <c r="J19" s="158"/>
      <c r="K19" s="138">
        <f t="shared" si="1"/>
        <v>0</v>
      </c>
      <c r="L19" s="135">
        <f>IF(G19="Indefinido",K19*TABLAS1!$F$11,K19*TABLAS1!$F$14)</f>
        <v>0</v>
      </c>
      <c r="M19" s="136">
        <f>IF(J19="",0,IF(G19="Indefinido",K19*(TABLAS1!$F$12+J19),IF(H19="Tiempo parcial",K19*(TABLAS1!$F$18+J19),K19*(TABLAS1!$F$15+J19))))</f>
        <v>0</v>
      </c>
      <c r="N19" s="139">
        <f t="shared" si="2"/>
        <v>0</v>
      </c>
      <c r="O19" s="137">
        <f t="shared" si="3"/>
        <v>0</v>
      </c>
      <c r="P19" s="136">
        <f t="shared" si="4"/>
        <v>0</v>
      </c>
    </row>
    <row r="20" spans="1:16" x14ac:dyDescent="0.25">
      <c r="A20" s="151"/>
      <c r="B20" s="153"/>
      <c r="C20" s="163" t="str">
        <f t="shared" si="0"/>
        <v/>
      </c>
      <c r="D20" s="153"/>
      <c r="E20" s="157"/>
      <c r="F20" s="152"/>
      <c r="G20" s="152"/>
      <c r="H20" s="120"/>
      <c r="I20" s="152"/>
      <c r="J20" s="157"/>
      <c r="K20" s="138">
        <f t="shared" si="1"/>
        <v>0</v>
      </c>
      <c r="L20" s="135">
        <f>IF(G20="Indefinido",K20*TABLAS1!$F$11,K20*TABLAS1!$F$14)</f>
        <v>0</v>
      </c>
      <c r="M20" s="136">
        <f>IF(J20="",0,IF(G20="Indefinido",K20*(TABLAS1!$F$12+J20),IF(H20="Tiempo parcial",K20*(TABLAS1!$F$18+J20),K20*(TABLAS1!$F$15+J20))))</f>
        <v>0</v>
      </c>
      <c r="N20" s="139">
        <f t="shared" si="2"/>
        <v>0</v>
      </c>
      <c r="O20" s="137">
        <f t="shared" si="3"/>
        <v>0</v>
      </c>
      <c r="P20" s="136">
        <f t="shared" si="4"/>
        <v>0</v>
      </c>
    </row>
    <row r="21" spans="1:16" x14ac:dyDescent="0.25">
      <c r="A21" s="151"/>
      <c r="B21" s="154"/>
      <c r="C21" s="164" t="str">
        <f t="shared" si="0"/>
        <v/>
      </c>
      <c r="D21" s="154"/>
      <c r="E21" s="158"/>
      <c r="F21" s="154"/>
      <c r="G21" s="154"/>
      <c r="H21" s="117"/>
      <c r="I21" s="154"/>
      <c r="J21" s="158"/>
      <c r="K21" s="138">
        <f t="shared" si="1"/>
        <v>0</v>
      </c>
      <c r="L21" s="135">
        <f>IF(G21="Indefinido",K21*TABLAS1!$F$11,K21*TABLAS1!$F$14)</f>
        <v>0</v>
      </c>
      <c r="M21" s="136">
        <f>IF(J21="",0,IF(G21="Indefinido",K21*(TABLAS1!$F$12+J21),IF(H21="Tiempo parcial",K21*(TABLAS1!$F$18+J21),K21*(TABLAS1!$F$15+J21))))</f>
        <v>0</v>
      </c>
      <c r="N21" s="139">
        <f t="shared" si="2"/>
        <v>0</v>
      </c>
      <c r="O21" s="137">
        <f t="shared" si="3"/>
        <v>0</v>
      </c>
      <c r="P21" s="136">
        <f t="shared" si="4"/>
        <v>0</v>
      </c>
    </row>
    <row r="22" spans="1:16" x14ac:dyDescent="0.25">
      <c r="A22" s="148"/>
      <c r="B22" s="152"/>
      <c r="C22" s="163" t="str">
        <f t="shared" si="0"/>
        <v/>
      </c>
      <c r="D22" s="152"/>
      <c r="E22" s="159"/>
      <c r="F22" s="152"/>
      <c r="G22" s="152"/>
      <c r="H22" s="120"/>
      <c r="I22" s="152"/>
      <c r="J22" s="159"/>
      <c r="K22" s="138">
        <f t="shared" si="1"/>
        <v>0</v>
      </c>
      <c r="L22" s="135">
        <f>IF(G22="Indefinido",K22*TABLAS1!$F$11,K22*TABLAS1!$F$14)</f>
        <v>0</v>
      </c>
      <c r="M22" s="136">
        <f>IF(J22="",0,IF(G22="Indefinido",K22*(TABLAS1!$F$12+J22),IF(H22="Tiempo parcial",K22*(TABLAS1!$F$18+J22),K22*(TABLAS1!$F$15+J22))))</f>
        <v>0</v>
      </c>
      <c r="N22" s="139">
        <f t="shared" si="2"/>
        <v>0</v>
      </c>
      <c r="O22" s="137">
        <f t="shared" si="3"/>
        <v>0</v>
      </c>
      <c r="P22" s="136">
        <f t="shared" si="4"/>
        <v>0</v>
      </c>
    </row>
    <row r="23" spans="1:16" x14ac:dyDescent="0.25">
      <c r="A23" s="149"/>
      <c r="B23" s="154"/>
      <c r="C23" s="164" t="str">
        <f t="shared" si="0"/>
        <v/>
      </c>
      <c r="D23" s="154"/>
      <c r="E23" s="158"/>
      <c r="F23" s="154"/>
      <c r="G23" s="154"/>
      <c r="H23" s="117"/>
      <c r="I23" s="154"/>
      <c r="J23" s="158"/>
      <c r="K23" s="138">
        <f t="shared" si="1"/>
        <v>0</v>
      </c>
      <c r="L23" s="135">
        <f>IF(G23="Indefinido",K23*TABLAS1!$F$11,K23*TABLAS1!$F$14)</f>
        <v>0</v>
      </c>
      <c r="M23" s="136">
        <f>IF(J23="",0,IF(G23="Indefinido",K23*(TABLAS1!$F$12+J23),IF(H23="Tiempo parcial",K23*(TABLAS1!$F$18+J23),K23*(TABLAS1!$F$15+J23))))</f>
        <v>0</v>
      </c>
      <c r="N23" s="139">
        <f t="shared" si="2"/>
        <v>0</v>
      </c>
      <c r="O23" s="137">
        <f t="shared" si="3"/>
        <v>0</v>
      </c>
      <c r="P23" s="136">
        <f t="shared" si="4"/>
        <v>0</v>
      </c>
    </row>
    <row r="24" spans="1:16" x14ac:dyDescent="0.25">
      <c r="A24" s="151"/>
      <c r="B24" s="154"/>
      <c r="C24" s="163" t="str">
        <f t="shared" si="0"/>
        <v/>
      </c>
      <c r="D24" s="154"/>
      <c r="E24" s="158"/>
      <c r="F24" s="154"/>
      <c r="G24" s="154"/>
      <c r="H24" s="120"/>
      <c r="I24" s="154"/>
      <c r="J24" s="158"/>
      <c r="K24" s="138">
        <f t="shared" si="1"/>
        <v>0</v>
      </c>
      <c r="L24" s="135">
        <f>IF(G24="Indefinido",K24*TABLAS1!$F$11,K24*TABLAS1!$F$14)</f>
        <v>0</v>
      </c>
      <c r="M24" s="136">
        <f>IF(J24="",0,IF(G24="Indefinido",K24*(TABLAS1!$F$12+J24),IF(H24="Tiempo parcial",K24*(TABLAS1!$F$18+J24),K24*(TABLAS1!$F$15+J24))))</f>
        <v>0</v>
      </c>
      <c r="N24" s="139">
        <f t="shared" si="2"/>
        <v>0</v>
      </c>
      <c r="O24" s="137">
        <f t="shared" si="3"/>
        <v>0</v>
      </c>
      <c r="P24" s="136">
        <f t="shared" si="4"/>
        <v>0</v>
      </c>
    </row>
    <row r="25" spans="1:16" x14ac:dyDescent="0.25">
      <c r="A25" s="148"/>
      <c r="B25" s="155"/>
      <c r="C25" s="162" t="str">
        <f t="shared" si="0"/>
        <v/>
      </c>
      <c r="D25" s="155"/>
      <c r="E25" s="160"/>
      <c r="F25" s="155"/>
      <c r="G25" s="155"/>
      <c r="H25" s="166"/>
      <c r="I25" s="155"/>
      <c r="J25" s="160"/>
      <c r="K25" s="138">
        <f t="shared" si="1"/>
        <v>0</v>
      </c>
      <c r="L25" s="135">
        <f>IF(G25="Indefinido",K25*TABLAS1!$F$11,K25*TABLAS1!$F$14)</f>
        <v>0</v>
      </c>
      <c r="M25" s="136">
        <f>IF(J25="",0,IF(G25="Indefinido",K25*(TABLAS1!$F$12+J25),IF(H25="Tiempo parcial",K25*(TABLAS1!$F$18+J25),K25*(TABLAS1!$F$15+J25))))</f>
        <v>0</v>
      </c>
      <c r="N25" s="139">
        <f t="shared" si="2"/>
        <v>0</v>
      </c>
      <c r="O25" s="137">
        <f t="shared" si="3"/>
        <v>0</v>
      </c>
      <c r="P25" s="136">
        <f t="shared" si="4"/>
        <v>0</v>
      </c>
    </row>
    <row r="26" spans="1:16" x14ac:dyDescent="0.25">
      <c r="J26" s="140" t="s">
        <v>168</v>
      </c>
      <c r="K26" s="141">
        <f>SUM(K7:K25)</f>
        <v>5622.5</v>
      </c>
      <c r="L26" s="141">
        <f t="shared" ref="L26:P26" si="5">SUM(L7:L25)</f>
        <v>357.71000000000004</v>
      </c>
      <c r="M26" s="141">
        <f>SUM(M7:M25)</f>
        <v>1734.5550000000001</v>
      </c>
      <c r="N26" s="141">
        <f t="shared" si="5"/>
        <v>2092.2650000000003</v>
      </c>
      <c r="O26" s="141">
        <f t="shared" si="5"/>
        <v>5033.99</v>
      </c>
      <c r="P26" s="141">
        <f t="shared" si="5"/>
        <v>7357.0549999999994</v>
      </c>
    </row>
    <row r="29" spans="1:16" x14ac:dyDescent="0.25">
      <c r="A29" s="167" t="s">
        <v>173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</row>
    <row r="30" spans="1:16" ht="15.75" thickBot="1" x14ac:dyDescent="0.3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</row>
    <row r="31" spans="1:16" ht="15.75" thickBot="1" x14ac:dyDescent="0.3">
      <c r="A31" s="145">
        <f>K26</f>
        <v>5622.5</v>
      </c>
      <c r="B31">
        <v>640</v>
      </c>
      <c r="C31" t="s">
        <v>174</v>
      </c>
    </row>
    <row r="32" spans="1:16" ht="15.75" thickBot="1" x14ac:dyDescent="0.3">
      <c r="A32" s="145">
        <f>M26</f>
        <v>1734.5550000000001</v>
      </c>
      <c r="B32">
        <v>642</v>
      </c>
      <c r="C32" t="s">
        <v>175</v>
      </c>
      <c r="D32" s="169" t="s">
        <v>176</v>
      </c>
      <c r="E32" s="170"/>
      <c r="F32" s="170"/>
      <c r="G32">
        <v>4751</v>
      </c>
      <c r="H32" t="s">
        <v>177</v>
      </c>
      <c r="L32" s="144">
        <f>A31+A32-L33-L34</f>
        <v>230.80000000000018</v>
      </c>
    </row>
    <row r="33" spans="1:12" ht="15.75" thickBot="1" x14ac:dyDescent="0.3">
      <c r="D33" s="169" t="s">
        <v>176</v>
      </c>
      <c r="E33" s="170"/>
      <c r="F33" s="170"/>
      <c r="G33">
        <v>476</v>
      </c>
      <c r="H33" t="s">
        <v>178</v>
      </c>
      <c r="L33" s="144">
        <f>N26</f>
        <v>2092.2650000000003</v>
      </c>
    </row>
    <row r="34" spans="1:12" ht="15.75" thickBot="1" x14ac:dyDescent="0.3">
      <c r="D34" s="169" t="s">
        <v>176</v>
      </c>
      <c r="E34" s="170"/>
      <c r="F34" s="170"/>
      <c r="G34">
        <v>465</v>
      </c>
      <c r="H34" t="s">
        <v>179</v>
      </c>
      <c r="L34" s="144">
        <f>O26</f>
        <v>5033.99</v>
      </c>
    </row>
    <row r="35" spans="1:12" ht="15.75" thickBot="1" x14ac:dyDescent="0.3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</row>
  </sheetData>
  <sheetProtection sheet="1" objects="1" scenarios="1"/>
  <protectedRanges>
    <protectedRange sqref="B7:J7 B8:B18 I8:J18 H8:H25 D8:G18 C8:C25" name="Rango1"/>
  </protectedRanges>
  <mergeCells count="20">
    <mergeCell ref="P4:P6"/>
    <mergeCell ref="M4:O4"/>
    <mergeCell ref="M5:M6"/>
    <mergeCell ref="B2:C2"/>
    <mergeCell ref="D4:F4"/>
    <mergeCell ref="A4:C4"/>
    <mergeCell ref="A5:A6"/>
    <mergeCell ref="C5:C6"/>
    <mergeCell ref="B5:B6"/>
    <mergeCell ref="G4:I4"/>
    <mergeCell ref="G5:G6"/>
    <mergeCell ref="A29:L29"/>
    <mergeCell ref="D32:F32"/>
    <mergeCell ref="D33:F33"/>
    <mergeCell ref="D34:F34"/>
    <mergeCell ref="H5:H6"/>
    <mergeCell ref="I5:I6"/>
    <mergeCell ref="J4:J6"/>
    <mergeCell ref="K4:K6"/>
    <mergeCell ref="L4:L6"/>
  </mergeCells>
  <conditionalFormatting sqref="C7:J7 D8:G18 I8:J18 H8:H25 O7:P25 M7:M25 C8:C25">
    <cfRule type="expression" priority="2">
      <formula>"d20="""""</formula>
    </cfRule>
  </conditionalFormatting>
  <conditionalFormatting sqref="K7:L25">
    <cfRule type="expression" priority="1">
      <formula>"d20="""""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prompt="Indica si el contrato es indefinido o temporal">
          <x14:formula1>
            <xm:f>TABLAS1!$A$2:$A$3</xm:f>
          </x14:formula1>
          <xm:sqref>G7:G18</xm:sqref>
        </x14:dataValidation>
        <x14:dataValidation type="list" allowBlank="1" showInputMessage="1" showErrorMessage="1" prompt="Indica si la jornada es completa o parcial, independientemente de su %">
          <x14:formula1>
            <xm:f>TABLAS1!$A$5:$A$6</xm:f>
          </x14:formula1>
          <xm:sqref>H8:H25</xm:sqref>
        </x14:dataValidation>
        <x14:dataValidation type="list" allowBlank="1" showInputMessage="1" showErrorMessage="1" prompt="Indica si el contrato es a tiempo completo o parcial, independientemente de su %">
          <x14:formula1>
            <xm:f>TABLAS1!$A$5:$A$6</xm:f>
          </x14:formula1>
          <xm:sqref>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workbookViewId="0">
      <selection activeCell="J22" sqref="J22"/>
    </sheetView>
  </sheetViews>
  <sheetFormatPr baseColWidth="10" defaultRowHeight="15" x14ac:dyDescent="0.25"/>
  <cols>
    <col min="1" max="1" width="11.42578125" style="27"/>
    <col min="2" max="2" width="20.140625" customWidth="1"/>
    <col min="3" max="3" width="13" customWidth="1"/>
    <col min="4" max="4" width="7.42578125" customWidth="1"/>
    <col min="5" max="5" width="10.7109375" customWidth="1"/>
    <col min="6" max="6" width="14.42578125" customWidth="1"/>
    <col min="7" max="7" width="10.28515625" customWidth="1"/>
    <col min="8" max="8" width="11.140625" customWidth="1"/>
    <col min="9" max="9" width="5.7109375" customWidth="1"/>
    <col min="10" max="10" width="23.5703125" customWidth="1"/>
    <col min="11" max="11" width="45.5703125" customWidth="1"/>
  </cols>
  <sheetData>
    <row r="1" spans="1:14" ht="15.75" x14ac:dyDescent="0.25">
      <c r="A1" s="251" t="s">
        <v>0</v>
      </c>
      <c r="B1" s="252"/>
      <c r="C1" s="252"/>
      <c r="D1" s="252"/>
      <c r="E1" s="252"/>
      <c r="F1" s="252"/>
      <c r="G1" s="253"/>
      <c r="H1" s="253"/>
    </row>
    <row r="2" spans="1:14" ht="15.75" thickBot="1" x14ac:dyDescent="0.3">
      <c r="A2" s="47" t="s">
        <v>1</v>
      </c>
      <c r="B2" s="201" t="s">
        <v>127</v>
      </c>
      <c r="C2" s="202"/>
      <c r="D2" s="203"/>
      <c r="E2" s="204" t="s">
        <v>2</v>
      </c>
      <c r="F2" s="205"/>
      <c r="G2" s="201" t="s">
        <v>90</v>
      </c>
      <c r="H2" s="202"/>
      <c r="J2" s="93"/>
      <c r="K2" s="92" t="s">
        <v>128</v>
      </c>
      <c r="L2" s="92"/>
      <c r="M2" s="92"/>
      <c r="N2" s="92"/>
    </row>
    <row r="3" spans="1:14" ht="15.75" thickBot="1" x14ac:dyDescent="0.3">
      <c r="A3" s="206" t="s">
        <v>3</v>
      </c>
      <c r="B3" s="207" t="s">
        <v>87</v>
      </c>
      <c r="C3" s="208"/>
      <c r="D3" s="209"/>
      <c r="E3" s="33" t="s">
        <v>5</v>
      </c>
      <c r="F3" s="213" t="s">
        <v>91</v>
      </c>
      <c r="G3" s="214"/>
      <c r="H3" s="34"/>
      <c r="J3" s="95"/>
      <c r="K3" s="95"/>
      <c r="L3" s="95"/>
      <c r="M3" s="95"/>
    </row>
    <row r="4" spans="1:14" ht="15.75" thickBot="1" x14ac:dyDescent="0.3">
      <c r="A4" s="206"/>
      <c r="B4" s="210"/>
      <c r="C4" s="211"/>
      <c r="D4" s="212"/>
      <c r="E4" s="215" t="s">
        <v>6</v>
      </c>
      <c r="F4" s="216"/>
      <c r="G4" s="213" t="s">
        <v>92</v>
      </c>
      <c r="H4" s="217"/>
      <c r="J4" s="95" t="s">
        <v>129</v>
      </c>
      <c r="K4" s="96">
        <v>2</v>
      </c>
      <c r="L4" s="95"/>
      <c r="M4" s="95"/>
    </row>
    <row r="5" spans="1:14" ht="15.75" thickBot="1" x14ac:dyDescent="0.3">
      <c r="A5" s="35" t="s">
        <v>7</v>
      </c>
      <c r="B5" s="46" t="s">
        <v>88</v>
      </c>
      <c r="C5" s="30"/>
      <c r="D5" s="30"/>
      <c r="E5" s="32" t="s">
        <v>8</v>
      </c>
      <c r="F5" s="198" t="str">
        <f>VLOOKUP(G6,grupos,2)</f>
        <v>Peones</v>
      </c>
      <c r="G5" s="199"/>
      <c r="H5" s="200"/>
      <c r="J5" s="95" t="s">
        <v>130</v>
      </c>
      <c r="K5" s="99">
        <f>F11</f>
        <v>1000</v>
      </c>
      <c r="L5" s="95"/>
      <c r="M5" s="95"/>
    </row>
    <row r="6" spans="1:14" ht="15.75" thickBot="1" x14ac:dyDescent="0.3">
      <c r="A6" s="35" t="s">
        <v>9</v>
      </c>
      <c r="B6" s="46" t="s">
        <v>89</v>
      </c>
      <c r="C6" s="30"/>
      <c r="D6" s="30"/>
      <c r="E6" s="35" t="s">
        <v>10</v>
      </c>
      <c r="F6" s="36"/>
      <c r="G6" s="218">
        <f>K9</f>
        <v>10</v>
      </c>
      <c r="H6" s="219"/>
      <c r="J6" s="95" t="s">
        <v>133</v>
      </c>
      <c r="K6" s="97" t="s">
        <v>134</v>
      </c>
      <c r="L6" s="95"/>
      <c r="M6" s="95"/>
    </row>
    <row r="7" spans="1:14" ht="15.75" thickBot="1" x14ac:dyDescent="0.3">
      <c r="A7" s="48" t="s">
        <v>11</v>
      </c>
      <c r="B7" s="80">
        <v>42004</v>
      </c>
      <c r="C7" s="31"/>
      <c r="D7" s="31"/>
      <c r="E7" s="220" t="s">
        <v>12</v>
      </c>
      <c r="F7" s="221"/>
      <c r="G7" s="91">
        <f>IF(OR(G6=8,G6=9,G6=10,G6=11),DAY(DATE(YEAR(B7),MONTH(B7)+1,1)-1),30)</f>
        <v>31</v>
      </c>
      <c r="H7" s="37"/>
      <c r="J7" s="95"/>
      <c r="K7" s="95"/>
      <c r="L7" s="95"/>
      <c r="M7" s="95"/>
    </row>
    <row r="8" spans="1:14" ht="15.75" x14ac:dyDescent="0.25">
      <c r="A8" s="49" t="s">
        <v>13</v>
      </c>
      <c r="B8" s="38"/>
      <c r="C8" s="1"/>
      <c r="D8" s="1"/>
      <c r="E8" s="2"/>
      <c r="F8" s="1"/>
      <c r="G8" s="2"/>
      <c r="H8" s="2"/>
      <c r="J8" s="95" t="s">
        <v>131</v>
      </c>
      <c r="K8" s="98" t="s">
        <v>104</v>
      </c>
      <c r="L8" s="95"/>
      <c r="M8" s="95"/>
    </row>
    <row r="9" spans="1:14" x14ac:dyDescent="0.25">
      <c r="A9" s="1"/>
      <c r="B9" s="2"/>
      <c r="C9" s="1"/>
      <c r="D9" s="1"/>
      <c r="E9" s="2"/>
      <c r="F9" s="1"/>
      <c r="G9" s="2"/>
      <c r="H9" s="5" t="s">
        <v>4</v>
      </c>
      <c r="J9" s="95" t="s">
        <v>132</v>
      </c>
      <c r="K9" s="96">
        <v>10</v>
      </c>
      <c r="L9" s="95"/>
      <c r="M9" s="95"/>
    </row>
    <row r="10" spans="1:14" x14ac:dyDescent="0.25">
      <c r="A10" s="222" t="s">
        <v>14</v>
      </c>
      <c r="B10" s="223"/>
      <c r="C10" s="223"/>
      <c r="D10" s="223"/>
      <c r="E10" s="2"/>
      <c r="F10" s="1"/>
      <c r="G10" s="2"/>
      <c r="H10" s="2"/>
    </row>
    <row r="11" spans="1:14" ht="15.75" x14ac:dyDescent="0.25">
      <c r="A11" s="224" t="s">
        <v>15</v>
      </c>
      <c r="B11" s="225"/>
      <c r="C11" s="226" t="s">
        <v>16</v>
      </c>
      <c r="D11" s="227"/>
      <c r="E11" s="227"/>
      <c r="F11" s="69">
        <v>1000</v>
      </c>
      <c r="G11" s="6" t="s">
        <v>4</v>
      </c>
      <c r="H11" s="2" t="s">
        <v>4</v>
      </c>
    </row>
    <row r="12" spans="1:14" ht="15.75" x14ac:dyDescent="0.25">
      <c r="A12" s="224" t="s">
        <v>17</v>
      </c>
      <c r="B12" s="225"/>
      <c r="C12" s="228" t="s">
        <v>93</v>
      </c>
      <c r="D12" s="229"/>
      <c r="E12" s="7" t="s">
        <v>18</v>
      </c>
      <c r="F12" s="69">
        <v>200</v>
      </c>
      <c r="G12" s="6" t="s">
        <v>4</v>
      </c>
      <c r="H12" s="2"/>
    </row>
    <row r="13" spans="1:14" ht="15.75" x14ac:dyDescent="0.25">
      <c r="A13" s="230" t="s">
        <v>17</v>
      </c>
      <c r="B13" s="231"/>
      <c r="C13" s="228" t="s">
        <v>94</v>
      </c>
      <c r="D13" s="229"/>
      <c r="E13" s="7" t="s">
        <v>19</v>
      </c>
      <c r="F13" s="69">
        <v>100</v>
      </c>
      <c r="G13" s="6"/>
      <c r="H13" s="2"/>
    </row>
    <row r="14" spans="1:14" ht="15.75" x14ac:dyDescent="0.25">
      <c r="A14" s="224" t="s">
        <v>20</v>
      </c>
      <c r="B14" s="236"/>
      <c r="C14" s="228" t="s">
        <v>4</v>
      </c>
      <c r="D14" s="229"/>
      <c r="E14" s="7" t="s">
        <v>19</v>
      </c>
      <c r="F14" s="69">
        <v>0</v>
      </c>
      <c r="G14" s="6" t="s">
        <v>4</v>
      </c>
      <c r="H14" s="2"/>
    </row>
    <row r="15" spans="1:14" ht="15.75" x14ac:dyDescent="0.25">
      <c r="A15" s="224" t="s">
        <v>21</v>
      </c>
      <c r="B15" s="225"/>
      <c r="C15" s="237" t="s">
        <v>22</v>
      </c>
      <c r="D15" s="238"/>
      <c r="E15" s="238"/>
      <c r="F15" s="69">
        <v>50</v>
      </c>
      <c r="G15" s="6" t="s">
        <v>4</v>
      </c>
      <c r="H15" s="2"/>
    </row>
    <row r="16" spans="1:14" ht="15.75" x14ac:dyDescent="0.25">
      <c r="A16" s="224" t="s">
        <v>23</v>
      </c>
      <c r="B16" s="225"/>
      <c r="C16" s="237" t="s">
        <v>24</v>
      </c>
      <c r="D16" s="238"/>
      <c r="E16" s="238"/>
      <c r="F16" s="69">
        <v>25</v>
      </c>
      <c r="G16" s="6"/>
      <c r="H16" s="2"/>
    </row>
    <row r="17" spans="1:8" ht="15.75" x14ac:dyDescent="0.25">
      <c r="A17" s="224" t="s">
        <v>25</v>
      </c>
      <c r="B17" s="236"/>
      <c r="C17" s="237" t="s">
        <v>26</v>
      </c>
      <c r="D17" s="238"/>
      <c r="E17" s="238"/>
      <c r="F17" s="69">
        <f>IF(K6="SI",C50,0)</f>
        <v>0</v>
      </c>
      <c r="G17" s="6"/>
      <c r="H17" s="2"/>
    </row>
    <row r="18" spans="1:8" ht="15.75" x14ac:dyDescent="0.25">
      <c r="A18" s="224" t="s">
        <v>27</v>
      </c>
      <c r="B18" s="236"/>
      <c r="C18" s="237" t="s">
        <v>28</v>
      </c>
      <c r="D18" s="238"/>
      <c r="E18" s="238"/>
      <c r="F18" s="69">
        <v>28</v>
      </c>
      <c r="G18" s="6" t="s">
        <v>4</v>
      </c>
      <c r="H18" s="2"/>
    </row>
    <row r="19" spans="1:8" x14ac:dyDescent="0.25">
      <c r="A19" s="261" t="s">
        <v>29</v>
      </c>
      <c r="B19" s="223"/>
      <c r="C19" s="223"/>
      <c r="D19" s="223"/>
      <c r="E19" s="2"/>
      <c r="F19" s="8"/>
      <c r="G19" s="9" t="s">
        <v>4</v>
      </c>
      <c r="H19" s="2"/>
    </row>
    <row r="20" spans="1:8" ht="15.75" x14ac:dyDescent="0.25">
      <c r="A20" s="232" t="s">
        <v>30</v>
      </c>
      <c r="B20" s="233"/>
      <c r="C20" s="234" t="s">
        <v>31</v>
      </c>
      <c r="D20" s="235"/>
      <c r="E20" s="235"/>
      <c r="F20" s="79">
        <v>50</v>
      </c>
      <c r="G20" s="6" t="s">
        <v>4</v>
      </c>
      <c r="H20" s="2"/>
    </row>
    <row r="21" spans="1:8" ht="15.75" x14ac:dyDescent="0.25">
      <c r="A21" s="232" t="s">
        <v>32</v>
      </c>
      <c r="B21" s="233"/>
      <c r="C21" s="239" t="s">
        <v>33</v>
      </c>
      <c r="D21" s="240"/>
      <c r="E21" s="240"/>
      <c r="F21" s="79">
        <v>0</v>
      </c>
      <c r="G21" s="6" t="s">
        <v>4</v>
      </c>
      <c r="H21" s="2"/>
    </row>
    <row r="22" spans="1:8" ht="15.75" x14ac:dyDescent="0.25">
      <c r="A22" s="232" t="s">
        <v>34</v>
      </c>
      <c r="B22" s="233"/>
      <c r="C22" s="234" t="s">
        <v>31</v>
      </c>
      <c r="D22" s="235"/>
      <c r="E22" s="235"/>
      <c r="F22" s="79">
        <v>52</v>
      </c>
      <c r="G22" s="6" t="s">
        <v>4</v>
      </c>
      <c r="H22" s="2"/>
    </row>
    <row r="23" spans="1:8" ht="15.75" x14ac:dyDescent="0.25">
      <c r="A23" s="242" t="s">
        <v>85</v>
      </c>
      <c r="B23" s="243"/>
      <c r="C23" s="11" t="s">
        <v>86</v>
      </c>
      <c r="D23" s="11"/>
      <c r="E23" s="11"/>
      <c r="F23" s="79">
        <v>0</v>
      </c>
      <c r="G23" s="6"/>
      <c r="H23" s="2"/>
    </row>
    <row r="24" spans="1:8" ht="15.75" x14ac:dyDescent="0.25">
      <c r="A24" s="48"/>
      <c r="B24" s="77"/>
      <c r="C24" s="11"/>
      <c r="D24" s="11"/>
      <c r="E24" s="11"/>
      <c r="F24" s="76"/>
      <c r="G24" s="6"/>
      <c r="H24" s="2"/>
    </row>
    <row r="25" spans="1:8" ht="15.75" x14ac:dyDescent="0.25">
      <c r="A25" s="12"/>
      <c r="B25" s="39" t="s">
        <v>35</v>
      </c>
      <c r="C25" s="40"/>
      <c r="D25" s="40"/>
      <c r="E25" s="40"/>
      <c r="F25" s="40"/>
      <c r="G25" s="14"/>
      <c r="H25" s="56">
        <f>SUM(F11:F18,F20:F22)</f>
        <v>1505</v>
      </c>
    </row>
    <row r="26" spans="1:8" ht="15.75" x14ac:dyDescent="0.25">
      <c r="A26" s="49" t="s">
        <v>36</v>
      </c>
      <c r="B26" s="38"/>
      <c r="C26" s="1"/>
      <c r="D26" s="1"/>
      <c r="E26" s="2"/>
      <c r="F26" s="1"/>
      <c r="G26" s="2"/>
      <c r="H26" s="2"/>
    </row>
    <row r="27" spans="1:8" ht="15.75" x14ac:dyDescent="0.25">
      <c r="A27" s="74"/>
      <c r="B27" s="75"/>
      <c r="C27" s="1"/>
      <c r="D27" s="1"/>
      <c r="E27" s="2"/>
      <c r="F27" s="1"/>
      <c r="G27" s="2"/>
      <c r="H27" s="2"/>
    </row>
    <row r="28" spans="1:8" x14ac:dyDescent="0.25">
      <c r="A28" s="4" t="s">
        <v>4</v>
      </c>
      <c r="B28" s="90" t="s">
        <v>37</v>
      </c>
      <c r="C28" s="1"/>
      <c r="D28" s="1"/>
      <c r="E28" s="2"/>
      <c r="F28" s="1"/>
      <c r="G28" s="2"/>
      <c r="H28" s="2"/>
    </row>
    <row r="29" spans="1:8" x14ac:dyDescent="0.25">
      <c r="A29" s="1"/>
      <c r="B29" s="232" t="s">
        <v>123</v>
      </c>
      <c r="C29" s="241"/>
      <c r="D29" s="10" t="s">
        <v>38</v>
      </c>
      <c r="E29" s="88">
        <f>VLOOKUP("comunes",tiposcoti,3)</f>
        <v>4.7E-2</v>
      </c>
      <c r="F29" s="67">
        <f>C51*4.7%</f>
        <v>70.399561643835611</v>
      </c>
      <c r="G29" s="2"/>
      <c r="H29" s="2"/>
    </row>
    <row r="30" spans="1:8" x14ac:dyDescent="0.25">
      <c r="A30" s="1"/>
      <c r="B30" s="232" t="s">
        <v>124</v>
      </c>
      <c r="C30" s="260"/>
      <c r="D30" s="3" t="s">
        <v>39</v>
      </c>
      <c r="E30" s="94">
        <f>IF(K8="Tipo General",1.5/100,1.6/100)</f>
        <v>1.6E-2</v>
      </c>
      <c r="F30" s="68">
        <f>G48*E30</f>
        <v>25.165808219178082</v>
      </c>
      <c r="G30" s="2"/>
      <c r="H30" s="2"/>
    </row>
    <row r="31" spans="1:8" x14ac:dyDescent="0.25">
      <c r="A31" s="1"/>
      <c r="B31" s="232" t="s">
        <v>125</v>
      </c>
      <c r="C31" s="260"/>
      <c r="D31" s="10" t="s">
        <v>38</v>
      </c>
      <c r="E31" s="88">
        <f>'TABLAS GENERALES'!C34</f>
        <v>1E-3</v>
      </c>
      <c r="F31" s="67">
        <f>G48*0.1%</f>
        <v>1.5728630136986301</v>
      </c>
      <c r="G31" s="2"/>
      <c r="H31" s="2"/>
    </row>
    <row r="32" spans="1:8" x14ac:dyDescent="0.25">
      <c r="A32" s="1"/>
      <c r="B32" s="232" t="s">
        <v>21</v>
      </c>
      <c r="C32" s="233"/>
      <c r="D32" s="10" t="s">
        <v>38</v>
      </c>
      <c r="E32" s="88">
        <f>'TABLAS GENERALES'!C22</f>
        <v>0.02</v>
      </c>
      <c r="F32" s="67">
        <f>G49*2%</f>
        <v>1</v>
      </c>
      <c r="G32" s="2"/>
      <c r="H32" s="2"/>
    </row>
    <row r="33" spans="1:8" x14ac:dyDescent="0.25">
      <c r="A33" s="1"/>
      <c r="B33" s="232" t="s">
        <v>126</v>
      </c>
      <c r="C33" s="260"/>
      <c r="D33" s="89" t="s">
        <v>38</v>
      </c>
      <c r="E33" s="88">
        <f>'TABLAS GENERALES'!C23</f>
        <v>4.7E-2</v>
      </c>
      <c r="F33" s="67">
        <f>G50*4.7%</f>
        <v>1.175</v>
      </c>
      <c r="G33" s="2"/>
      <c r="H33" s="2"/>
    </row>
    <row r="34" spans="1:8" x14ac:dyDescent="0.25">
      <c r="A34" s="1"/>
      <c r="B34" s="1"/>
      <c r="C34" s="2"/>
      <c r="D34" s="2"/>
      <c r="E34" s="1"/>
      <c r="F34" s="15"/>
      <c r="G34" s="13"/>
      <c r="H34" s="2"/>
    </row>
    <row r="35" spans="1:8" ht="16.5" thickBot="1" x14ac:dyDescent="0.3">
      <c r="A35" s="254" t="s">
        <v>40</v>
      </c>
      <c r="B35" s="255"/>
      <c r="C35" s="255"/>
      <c r="D35" s="255"/>
      <c r="E35" s="255"/>
      <c r="F35" s="1"/>
      <c r="G35" s="66">
        <f>SUM(F29:F33)</f>
        <v>99.313232876712334</v>
      </c>
      <c r="H35" s="2"/>
    </row>
    <row r="36" spans="1:8" ht="16.5" thickBot="1" x14ac:dyDescent="0.3">
      <c r="A36" s="50" t="s">
        <v>41</v>
      </c>
      <c r="B36" s="28"/>
      <c r="C36" s="256" t="s">
        <v>42</v>
      </c>
      <c r="D36" s="257"/>
      <c r="E36" s="16">
        <v>0.1</v>
      </c>
      <c r="F36" s="17" t="s">
        <v>43</v>
      </c>
      <c r="G36" s="66">
        <f>G51*E36</f>
        <v>140.30000000000001</v>
      </c>
      <c r="H36" s="2"/>
    </row>
    <row r="37" spans="1:8" x14ac:dyDescent="0.25">
      <c r="A37" s="50" t="s">
        <v>44</v>
      </c>
      <c r="B37" s="28"/>
      <c r="C37" s="258" t="s">
        <v>45</v>
      </c>
      <c r="D37" s="227"/>
      <c r="E37" s="227"/>
      <c r="F37" s="227"/>
      <c r="G37" s="57"/>
      <c r="H37" s="2"/>
    </row>
    <row r="38" spans="1:8" ht="15.75" x14ac:dyDescent="0.25">
      <c r="A38" s="50" t="s">
        <v>46</v>
      </c>
      <c r="B38" s="29"/>
      <c r="C38" s="237" t="s">
        <v>47</v>
      </c>
      <c r="D38" s="227"/>
      <c r="E38" s="227"/>
      <c r="F38" s="227"/>
      <c r="G38" s="66">
        <f>F18</f>
        <v>28</v>
      </c>
      <c r="H38" s="2"/>
    </row>
    <row r="39" spans="1:8" x14ac:dyDescent="0.25">
      <c r="A39" s="50" t="s">
        <v>48</v>
      </c>
      <c r="B39" s="29"/>
      <c r="C39" s="237" t="s">
        <v>47</v>
      </c>
      <c r="D39" s="227"/>
      <c r="E39" s="227"/>
      <c r="F39" s="227"/>
      <c r="G39" s="58" t="s">
        <v>4</v>
      </c>
      <c r="H39" s="2"/>
    </row>
    <row r="40" spans="1:8" ht="15.75" x14ac:dyDescent="0.25">
      <c r="A40" s="1"/>
      <c r="B40" s="259" t="s">
        <v>49</v>
      </c>
      <c r="C40" s="259"/>
      <c r="D40" s="259"/>
      <c r="E40" s="259"/>
      <c r="F40" s="259"/>
      <c r="G40" s="18" t="s">
        <v>50</v>
      </c>
      <c r="H40" s="56">
        <f>SUM(G35,G36,G37,G38,G39)</f>
        <v>267.61323287671235</v>
      </c>
    </row>
    <row r="41" spans="1:8" ht="15.75" x14ac:dyDescent="0.25">
      <c r="A41" s="1"/>
      <c r="B41" s="2"/>
      <c r="C41" s="41" t="s">
        <v>51</v>
      </c>
      <c r="D41" s="41"/>
      <c r="E41" s="42"/>
      <c r="F41" s="43"/>
      <c r="G41" s="2" t="s">
        <v>52</v>
      </c>
      <c r="H41" s="56">
        <f>H25-H40</f>
        <v>1237.3867671232877</v>
      </c>
    </row>
    <row r="42" spans="1:8" ht="15.75" x14ac:dyDescent="0.25">
      <c r="A42" s="1"/>
      <c r="B42" s="2"/>
      <c r="C42" s="70"/>
      <c r="D42" s="70"/>
      <c r="E42" s="71"/>
      <c r="F42" s="72"/>
      <c r="G42" s="2"/>
      <c r="H42" s="55"/>
    </row>
    <row r="43" spans="1:8" ht="15.75" x14ac:dyDescent="0.25">
      <c r="A43" s="35" t="s">
        <v>53</v>
      </c>
      <c r="B43" s="65"/>
      <c r="C43" s="1"/>
      <c r="D43" s="1"/>
      <c r="E43" s="19" t="s">
        <v>54</v>
      </c>
      <c r="F43" s="59"/>
      <c r="G43" s="20" t="s">
        <v>55</v>
      </c>
      <c r="H43" s="1"/>
    </row>
    <row r="44" spans="1:8" ht="15.75" x14ac:dyDescent="0.25">
      <c r="A44" s="35"/>
      <c r="B44" s="65"/>
      <c r="C44" s="1"/>
      <c r="D44" s="1"/>
      <c r="E44" s="19"/>
      <c r="F44" s="73"/>
      <c r="G44" s="20"/>
      <c r="H44" s="1"/>
    </row>
    <row r="45" spans="1:8" ht="15.75" x14ac:dyDescent="0.25">
      <c r="A45" s="35"/>
      <c r="B45" s="65"/>
      <c r="C45" s="1"/>
      <c r="D45" s="1"/>
      <c r="E45" s="19"/>
      <c r="F45" s="73"/>
      <c r="G45" s="20"/>
      <c r="H45" s="1"/>
    </row>
    <row r="46" spans="1:8" ht="15.75" x14ac:dyDescent="0.25">
      <c r="A46" s="244" t="s">
        <v>56</v>
      </c>
      <c r="B46" s="245"/>
      <c r="C46" s="245"/>
      <c r="D46" s="245"/>
      <c r="E46" s="245"/>
      <c r="F46" s="245"/>
      <c r="G46" s="245"/>
      <c r="H46" s="245"/>
    </row>
    <row r="47" spans="1:8" x14ac:dyDescent="0.25">
      <c r="A47" s="21"/>
      <c r="B47" s="21"/>
      <c r="C47" s="21"/>
      <c r="D47" s="21"/>
      <c r="E47" s="21"/>
      <c r="F47" s="21"/>
      <c r="G47" s="21"/>
      <c r="H47" s="21"/>
    </row>
    <row r="48" spans="1:8" x14ac:dyDescent="0.25">
      <c r="A48" s="246" t="s">
        <v>57</v>
      </c>
      <c r="B48" s="247"/>
      <c r="C48" s="248"/>
      <c r="D48" s="22"/>
      <c r="E48" s="22"/>
      <c r="F48" s="44" t="s">
        <v>81</v>
      </c>
      <c r="G48" s="64">
        <f>C51+F15+F16</f>
        <v>1572.8630136986301</v>
      </c>
      <c r="H48" s="23"/>
    </row>
    <row r="49" spans="1:8" x14ac:dyDescent="0.25">
      <c r="A49" s="249" t="s">
        <v>58</v>
      </c>
      <c r="B49" s="250"/>
      <c r="C49" s="61">
        <f>H25-F15-F16-F17-F20-F21-F22</f>
        <v>1328</v>
      </c>
      <c r="D49" s="24"/>
      <c r="E49" s="1"/>
      <c r="F49" s="44" t="s">
        <v>82</v>
      </c>
      <c r="G49" s="64">
        <f>F15</f>
        <v>50</v>
      </c>
      <c r="H49" s="2"/>
    </row>
    <row r="50" spans="1:8" ht="15.75" thickBot="1" x14ac:dyDescent="0.3">
      <c r="A50" s="249" t="s">
        <v>59</v>
      </c>
      <c r="B50" s="250"/>
      <c r="C50" s="62">
        <f>IF(OR(G6=8,G6=9,G6=10,G6=11),(K4*K5)/365*G7,(K4*K5)/12)</f>
        <v>169.86301369863014</v>
      </c>
      <c r="D50" s="24"/>
      <c r="E50" s="3"/>
      <c r="F50" s="45" t="s">
        <v>83</v>
      </c>
      <c r="G50" s="64">
        <f>F16</f>
        <v>25</v>
      </c>
      <c r="H50" s="25"/>
    </row>
    <row r="51" spans="1:8" ht="15.75" thickTop="1" x14ac:dyDescent="0.25">
      <c r="A51" s="78"/>
      <c r="B51" s="60" t="s">
        <v>60</v>
      </c>
      <c r="C51" s="63">
        <f>C49+C50</f>
        <v>1497.8630136986301</v>
      </c>
      <c r="D51" s="26"/>
      <c r="E51" s="3"/>
      <c r="F51" s="44" t="s">
        <v>84</v>
      </c>
      <c r="G51" s="64">
        <f>H25-F20-F22</f>
        <v>1403</v>
      </c>
      <c r="H51" s="2"/>
    </row>
  </sheetData>
  <sheetProtection sheet="1" objects="1" scenarios="1"/>
  <mergeCells count="52">
    <mergeCell ref="A46:H46"/>
    <mergeCell ref="A48:C48"/>
    <mergeCell ref="A49:B49"/>
    <mergeCell ref="A50:B50"/>
    <mergeCell ref="A1:H1"/>
    <mergeCell ref="A35:E35"/>
    <mergeCell ref="C36:D36"/>
    <mergeCell ref="C37:F37"/>
    <mergeCell ref="C38:F38"/>
    <mergeCell ref="C39:F39"/>
    <mergeCell ref="B40:F40"/>
    <mergeCell ref="B30:C30"/>
    <mergeCell ref="B31:C31"/>
    <mergeCell ref="B32:C32"/>
    <mergeCell ref="A19:D19"/>
    <mergeCell ref="B33:C33"/>
    <mergeCell ref="A21:B21"/>
    <mergeCell ref="C21:E21"/>
    <mergeCell ref="A22:B22"/>
    <mergeCell ref="C22:E22"/>
    <mergeCell ref="B29:C29"/>
    <mergeCell ref="A23:B23"/>
    <mergeCell ref="A12:B12"/>
    <mergeCell ref="C12:D12"/>
    <mergeCell ref="A13:B13"/>
    <mergeCell ref="C13:D13"/>
    <mergeCell ref="A20:B20"/>
    <mergeCell ref="C20:E20"/>
    <mergeCell ref="A14:B14"/>
    <mergeCell ref="C14:D14"/>
    <mergeCell ref="A15:B15"/>
    <mergeCell ref="C15:E15"/>
    <mergeCell ref="A16:B16"/>
    <mergeCell ref="C16:E16"/>
    <mergeCell ref="A17:B17"/>
    <mergeCell ref="C17:E17"/>
    <mergeCell ref="A18:B18"/>
    <mergeCell ref="C18:E18"/>
    <mergeCell ref="G6:H6"/>
    <mergeCell ref="E7:F7"/>
    <mergeCell ref="A10:D10"/>
    <mergeCell ref="A11:B11"/>
    <mergeCell ref="C11:E11"/>
    <mergeCell ref="F5:H5"/>
    <mergeCell ref="B2:D2"/>
    <mergeCell ref="E2:F2"/>
    <mergeCell ref="G2:H2"/>
    <mergeCell ref="A3:A4"/>
    <mergeCell ref="B3:D4"/>
    <mergeCell ref="F3:G3"/>
    <mergeCell ref="E4:F4"/>
    <mergeCell ref="G4:H4"/>
  </mergeCells>
  <dataValidations count="3">
    <dataValidation type="list" allowBlank="1" showInputMessage="1" showErrorMessage="1" sqref="K4">
      <formula1>"1,2,3"</formula1>
    </dataValidation>
    <dataValidation type="list" allowBlank="1" showInputMessage="1" showErrorMessage="1" sqref="K6">
      <formula1>"SI,NO"</formula1>
    </dataValidation>
    <dataValidation type="list" allowBlank="1" showInputMessage="1" showErrorMessage="1" sqref="K9">
      <formula1>"1,2,3,4,5,6,7,8,9,10,11"</formula1>
    </dataValidation>
  </dataValidations>
  <pageMargins left="0.23622047244094491" right="0.23622047244094491" top="0.15748031496062992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'TABLAS GENERALES'!$A$26:$A$28</xm:f>
          </x14:formula1>
          <xm:sqref>K8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4"/>
  <sheetViews>
    <sheetView workbookViewId="0">
      <selection activeCell="G57" sqref="G57"/>
    </sheetView>
  </sheetViews>
  <sheetFormatPr baseColWidth="10" defaultRowHeight="15" outlineLevelRow="1" x14ac:dyDescent="0.25"/>
  <cols>
    <col min="1" max="1" width="47.28515625" customWidth="1"/>
    <col min="2" max="2" width="60.5703125" customWidth="1"/>
    <col min="3" max="3" width="15.28515625" customWidth="1"/>
    <col min="4" max="4" width="13.85546875" customWidth="1"/>
  </cols>
  <sheetData>
    <row r="2" spans="1:4" x14ac:dyDescent="0.25">
      <c r="A2" s="262" t="s">
        <v>61</v>
      </c>
      <c r="B2" s="262"/>
      <c r="C2" s="262"/>
      <c r="D2" s="262"/>
    </row>
    <row r="3" spans="1:4" hidden="1" outlineLevel="1" x14ac:dyDescent="0.25">
      <c r="A3" s="54" t="s">
        <v>62</v>
      </c>
      <c r="B3" s="53" t="s">
        <v>63</v>
      </c>
      <c r="C3" s="53" t="s">
        <v>64</v>
      </c>
      <c r="D3" s="53" t="s">
        <v>66</v>
      </c>
    </row>
    <row r="4" spans="1:4" hidden="1" outlineLevel="1" x14ac:dyDescent="0.25">
      <c r="C4" t="s">
        <v>65</v>
      </c>
      <c r="D4" t="s">
        <v>67</v>
      </c>
    </row>
    <row r="5" spans="1:4" hidden="1" outlineLevel="1" x14ac:dyDescent="0.25">
      <c r="A5" s="53">
        <v>1</v>
      </c>
      <c r="B5" t="s">
        <v>68</v>
      </c>
      <c r="C5" s="51">
        <v>1051.5</v>
      </c>
      <c r="D5" s="51">
        <v>3597</v>
      </c>
    </row>
    <row r="6" spans="1:4" hidden="1" outlineLevel="1" x14ac:dyDescent="0.25">
      <c r="A6" s="53">
        <v>2</v>
      </c>
      <c r="B6" t="s">
        <v>69</v>
      </c>
      <c r="C6" s="51">
        <v>872.1</v>
      </c>
      <c r="D6" s="51">
        <v>3597</v>
      </c>
    </row>
    <row r="7" spans="1:4" hidden="1" outlineLevel="1" x14ac:dyDescent="0.25">
      <c r="A7" s="53">
        <v>3</v>
      </c>
      <c r="B7" t="s">
        <v>70</v>
      </c>
      <c r="C7" s="51">
        <v>758.7</v>
      </c>
      <c r="D7" s="51">
        <v>3597</v>
      </c>
    </row>
    <row r="8" spans="1:4" hidden="1" outlineLevel="1" x14ac:dyDescent="0.25">
      <c r="A8" s="53">
        <v>4</v>
      </c>
      <c r="B8" t="s">
        <v>71</v>
      </c>
      <c r="C8" s="51">
        <v>753</v>
      </c>
      <c r="D8" s="51">
        <v>3597</v>
      </c>
    </row>
    <row r="9" spans="1:4" hidden="1" outlineLevel="1" x14ac:dyDescent="0.25">
      <c r="A9" s="53">
        <v>5</v>
      </c>
      <c r="B9" t="s">
        <v>72</v>
      </c>
      <c r="C9" s="51">
        <v>753</v>
      </c>
      <c r="D9" s="51">
        <v>3597</v>
      </c>
    </row>
    <row r="10" spans="1:4" hidden="1" outlineLevel="1" x14ac:dyDescent="0.25">
      <c r="A10" s="53">
        <v>6</v>
      </c>
      <c r="B10" t="s">
        <v>73</v>
      </c>
      <c r="C10" s="51">
        <v>753</v>
      </c>
      <c r="D10" s="51">
        <v>3597</v>
      </c>
    </row>
    <row r="11" spans="1:4" hidden="1" outlineLevel="1" x14ac:dyDescent="0.25">
      <c r="A11" s="53">
        <v>7</v>
      </c>
      <c r="B11" t="s">
        <v>74</v>
      </c>
      <c r="C11" s="51">
        <v>753</v>
      </c>
      <c r="D11" s="51">
        <v>3597</v>
      </c>
    </row>
    <row r="12" spans="1:4" hidden="1" outlineLevel="1" x14ac:dyDescent="0.25">
      <c r="A12" s="53"/>
      <c r="C12" t="s">
        <v>64</v>
      </c>
      <c r="D12" t="s">
        <v>66</v>
      </c>
    </row>
    <row r="13" spans="1:4" hidden="1" outlineLevel="1" x14ac:dyDescent="0.25">
      <c r="A13" s="53"/>
      <c r="C13" t="s">
        <v>75</v>
      </c>
      <c r="D13" t="s">
        <v>76</v>
      </c>
    </row>
    <row r="14" spans="1:4" hidden="1" outlineLevel="1" x14ac:dyDescent="0.25">
      <c r="A14" s="53">
        <v>8</v>
      </c>
      <c r="B14" t="s">
        <v>77</v>
      </c>
      <c r="C14" s="52">
        <v>25.1</v>
      </c>
      <c r="D14" s="52">
        <v>119.9</v>
      </c>
    </row>
    <row r="15" spans="1:4" hidden="1" outlineLevel="1" x14ac:dyDescent="0.25">
      <c r="A15" s="53">
        <v>9</v>
      </c>
      <c r="B15" t="s">
        <v>78</v>
      </c>
      <c r="C15" s="52">
        <v>25.1</v>
      </c>
      <c r="D15" s="52">
        <v>119.9</v>
      </c>
    </row>
    <row r="16" spans="1:4" hidden="1" outlineLevel="1" x14ac:dyDescent="0.25">
      <c r="A16" s="53">
        <v>10</v>
      </c>
      <c r="B16" t="s">
        <v>79</v>
      </c>
      <c r="C16" s="52">
        <v>25.1</v>
      </c>
      <c r="D16" s="52">
        <v>119.9</v>
      </c>
    </row>
    <row r="17" spans="1:4" hidden="1" outlineLevel="1" x14ac:dyDescent="0.25">
      <c r="A17" s="53">
        <v>11</v>
      </c>
      <c r="B17" t="s">
        <v>80</v>
      </c>
      <c r="C17" s="52">
        <v>25.1</v>
      </c>
      <c r="D17" s="52">
        <v>119.9</v>
      </c>
    </row>
    <row r="18" spans="1:4" collapsed="1" x14ac:dyDescent="0.25"/>
    <row r="19" spans="1:4" x14ac:dyDescent="0.25">
      <c r="A19" s="262" t="s">
        <v>95</v>
      </c>
      <c r="B19" s="262"/>
      <c r="C19" s="262"/>
      <c r="D19" s="262"/>
    </row>
    <row r="20" spans="1:4" ht="20.25" hidden="1" customHeight="1" outlineLevel="1" x14ac:dyDescent="0.25">
      <c r="A20" s="54" t="s">
        <v>96</v>
      </c>
      <c r="B20" s="53" t="s">
        <v>97</v>
      </c>
      <c r="C20" s="53" t="s">
        <v>98</v>
      </c>
      <c r="D20" s="53" t="s">
        <v>60</v>
      </c>
    </row>
    <row r="21" spans="1:4" hidden="1" outlineLevel="1" x14ac:dyDescent="0.25">
      <c r="A21" t="s">
        <v>99</v>
      </c>
      <c r="B21" s="81">
        <v>0.23599999999999999</v>
      </c>
      <c r="C21" s="83">
        <v>4.7E-2</v>
      </c>
      <c r="D21" s="83">
        <v>0.28299999999999997</v>
      </c>
    </row>
    <row r="22" spans="1:4" hidden="1" outlineLevel="1" x14ac:dyDescent="0.25">
      <c r="A22" t="s">
        <v>100</v>
      </c>
      <c r="B22" s="81">
        <v>0.12</v>
      </c>
      <c r="C22" s="83">
        <v>0.02</v>
      </c>
      <c r="D22" s="83">
        <v>0.14000000000000001</v>
      </c>
    </row>
    <row r="23" spans="1:4" hidden="1" outlineLevel="1" x14ac:dyDescent="0.25">
      <c r="A23" t="s">
        <v>101</v>
      </c>
      <c r="B23" s="81">
        <v>0.23599999999999999</v>
      </c>
      <c r="C23" s="83">
        <v>4.7E-2</v>
      </c>
      <c r="D23" s="83">
        <v>0.28299999999999997</v>
      </c>
    </row>
    <row r="24" spans="1:4" collapsed="1" x14ac:dyDescent="0.25"/>
    <row r="25" spans="1:4" x14ac:dyDescent="0.25">
      <c r="A25" s="86" t="s">
        <v>102</v>
      </c>
      <c r="B25" s="86" t="s">
        <v>97</v>
      </c>
      <c r="C25" s="86" t="s">
        <v>98</v>
      </c>
      <c r="D25" s="86" t="s">
        <v>60</v>
      </c>
    </row>
    <row r="26" spans="1:4" hidden="1" outlineLevel="1" x14ac:dyDescent="0.25">
      <c r="A26" s="82" t="s">
        <v>103</v>
      </c>
      <c r="B26" s="81">
        <v>5.5E-2</v>
      </c>
      <c r="C26" s="83">
        <v>1.55E-2</v>
      </c>
      <c r="D26" s="83">
        <v>7.0499999999999993E-2</v>
      </c>
    </row>
    <row r="27" spans="1:4" hidden="1" outlineLevel="1" x14ac:dyDescent="0.25">
      <c r="A27" s="82" t="s">
        <v>104</v>
      </c>
      <c r="B27" s="81">
        <v>6.7000000000000004E-2</v>
      </c>
      <c r="C27" s="83">
        <v>1.6E-2</v>
      </c>
      <c r="D27" s="83">
        <v>8.3000000000000004E-2</v>
      </c>
    </row>
    <row r="28" spans="1:4" hidden="1" outlineLevel="1" x14ac:dyDescent="0.25">
      <c r="A28" s="82" t="s">
        <v>105</v>
      </c>
      <c r="B28" s="81">
        <v>6.7000000000000004E-2</v>
      </c>
      <c r="C28" s="83">
        <v>1.6E-2</v>
      </c>
      <c r="D28" s="83">
        <v>8.3000000000000004E-2</v>
      </c>
    </row>
    <row r="29" spans="1:4" collapsed="1" x14ac:dyDescent="0.25"/>
    <row r="30" spans="1:4" x14ac:dyDescent="0.25">
      <c r="A30" s="86" t="s">
        <v>97</v>
      </c>
      <c r="B30" s="86" t="s">
        <v>98</v>
      </c>
      <c r="C30" s="86" t="s">
        <v>60</v>
      </c>
      <c r="D30" s="86"/>
    </row>
    <row r="31" spans="1:4" hidden="1" outlineLevel="1" x14ac:dyDescent="0.25">
      <c r="A31" t="s">
        <v>106</v>
      </c>
      <c r="B31" s="81">
        <v>2E-3</v>
      </c>
      <c r="D31" s="84">
        <v>2E-3</v>
      </c>
    </row>
    <row r="32" spans="1:4" collapsed="1" x14ac:dyDescent="0.25"/>
    <row r="33" spans="1:4" x14ac:dyDescent="0.25">
      <c r="A33" s="86" t="s">
        <v>97</v>
      </c>
      <c r="B33" s="86" t="s">
        <v>98</v>
      </c>
      <c r="C33" s="86" t="s">
        <v>60</v>
      </c>
      <c r="D33" s="86"/>
    </row>
    <row r="34" spans="1:4" hidden="1" outlineLevel="1" x14ac:dyDescent="0.25">
      <c r="A34" t="s">
        <v>107</v>
      </c>
      <c r="B34" s="81">
        <v>6.0000000000000001E-3</v>
      </c>
      <c r="C34" s="84">
        <v>1E-3</v>
      </c>
      <c r="D34" s="84">
        <v>7.0000000000000001E-3</v>
      </c>
    </row>
    <row r="35" spans="1:4" collapsed="1" x14ac:dyDescent="0.25"/>
    <row r="36" spans="1:4" x14ac:dyDescent="0.25">
      <c r="A36" s="262" t="s">
        <v>122</v>
      </c>
      <c r="B36" s="262"/>
      <c r="C36" s="262"/>
      <c r="D36" s="262"/>
    </row>
    <row r="37" spans="1:4" hidden="1" outlineLevel="1" x14ac:dyDescent="0.25">
      <c r="A37" s="85" t="s">
        <v>108</v>
      </c>
      <c r="B37" s="85" t="s">
        <v>109</v>
      </c>
    </row>
    <row r="38" spans="1:4" hidden="1" outlineLevel="1" x14ac:dyDescent="0.25">
      <c r="A38" s="87">
        <v>3597</v>
      </c>
      <c r="B38" s="53">
        <v>753</v>
      </c>
    </row>
    <row r="39" spans="1:4" collapsed="1" x14ac:dyDescent="0.25"/>
    <row r="40" spans="1:4" x14ac:dyDescent="0.25">
      <c r="A40" s="262" t="s">
        <v>110</v>
      </c>
      <c r="B40" s="262"/>
    </row>
    <row r="41" spans="1:4" hidden="1" outlineLevel="1" x14ac:dyDescent="0.25">
      <c r="A41" s="53" t="s">
        <v>111</v>
      </c>
      <c r="B41" s="53" t="s">
        <v>112</v>
      </c>
    </row>
    <row r="42" spans="1:4" hidden="1" outlineLevel="1" x14ac:dyDescent="0.25">
      <c r="A42" s="53">
        <v>1</v>
      </c>
      <c r="B42" s="53" t="s">
        <v>113</v>
      </c>
    </row>
    <row r="43" spans="1:4" hidden="1" outlineLevel="1" x14ac:dyDescent="0.25">
      <c r="A43" s="53">
        <v>2</v>
      </c>
      <c r="B43" s="53" t="s">
        <v>114</v>
      </c>
    </row>
    <row r="44" spans="1:4" hidden="1" outlineLevel="1" x14ac:dyDescent="0.25">
      <c r="A44" s="53">
        <v>3</v>
      </c>
      <c r="B44" s="53">
        <v>4.57</v>
      </c>
    </row>
    <row r="45" spans="1:4" hidden="1" outlineLevel="1" x14ac:dyDescent="0.25">
      <c r="A45" s="53" t="s">
        <v>115</v>
      </c>
      <c r="B45" s="53">
        <v>4.54</v>
      </c>
    </row>
    <row r="46" spans="1:4" collapsed="1" x14ac:dyDescent="0.25"/>
    <row r="47" spans="1:4" x14ac:dyDescent="0.25">
      <c r="A47" s="262" t="s">
        <v>116</v>
      </c>
      <c r="B47" s="262"/>
      <c r="C47" s="262"/>
      <c r="D47" s="262"/>
    </row>
    <row r="48" spans="1:4" hidden="1" outlineLevel="1" x14ac:dyDescent="0.25">
      <c r="B48" s="85" t="s">
        <v>117</v>
      </c>
      <c r="C48" s="85" t="s">
        <v>118</v>
      </c>
      <c r="D48" s="85" t="s">
        <v>119</v>
      </c>
    </row>
    <row r="49" spans="1:4" hidden="1" outlineLevel="1" x14ac:dyDescent="0.25">
      <c r="A49" t="s">
        <v>120</v>
      </c>
      <c r="B49" s="53">
        <v>21.51</v>
      </c>
      <c r="C49" s="53">
        <v>645.29999999999995</v>
      </c>
      <c r="D49" s="87">
        <v>9034.2000000000007</v>
      </c>
    </row>
    <row r="50" spans="1:4" collapsed="1" x14ac:dyDescent="0.25"/>
    <row r="51" spans="1:4" x14ac:dyDescent="0.25">
      <c r="A51" s="262" t="s">
        <v>121</v>
      </c>
      <c r="B51" s="262"/>
      <c r="C51" s="262"/>
      <c r="D51" s="262"/>
    </row>
    <row r="52" spans="1:4" hidden="1" outlineLevel="1" x14ac:dyDescent="0.25">
      <c r="B52" s="85" t="s">
        <v>117</v>
      </c>
      <c r="C52" s="85" t="s">
        <v>118</v>
      </c>
      <c r="D52" s="85" t="s">
        <v>119</v>
      </c>
    </row>
    <row r="53" spans="1:4" hidden="1" outlineLevel="1" x14ac:dyDescent="0.25">
      <c r="A53" t="s">
        <v>120</v>
      </c>
      <c r="B53" s="53">
        <v>17.75</v>
      </c>
      <c r="C53" s="53">
        <v>532.51</v>
      </c>
      <c r="D53" s="87">
        <v>6390.13</v>
      </c>
    </row>
    <row r="54" spans="1:4" collapsed="1" x14ac:dyDescent="0.25"/>
  </sheetData>
  <sheetProtection sheet="1" objects="1" scenarios="1"/>
  <mergeCells count="6">
    <mergeCell ref="A36:D36"/>
    <mergeCell ref="A40:B40"/>
    <mergeCell ref="A47:D47"/>
    <mergeCell ref="A51:D51"/>
    <mergeCell ref="A2:D2"/>
    <mergeCell ref="A19:D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36" sqref="E36"/>
    </sheetView>
  </sheetViews>
  <sheetFormatPr baseColWidth="10" defaultRowHeight="15" outlineLevelRow="1" x14ac:dyDescent="0.25"/>
  <cols>
    <col min="1" max="1" width="20.85546875" customWidth="1"/>
  </cols>
  <sheetData>
    <row r="1" spans="1:6" ht="15.75" thickBot="1" x14ac:dyDescent="0.3">
      <c r="A1" s="110" t="s">
        <v>135</v>
      </c>
    </row>
    <row r="2" spans="1:6" hidden="1" outlineLevel="1" x14ac:dyDescent="0.25">
      <c r="A2" s="100" t="s">
        <v>136</v>
      </c>
    </row>
    <row r="3" spans="1:6" hidden="1" outlineLevel="1" x14ac:dyDescent="0.25">
      <c r="A3" s="100" t="s">
        <v>137</v>
      </c>
    </row>
    <row r="4" spans="1:6" hidden="1" outlineLevel="1" x14ac:dyDescent="0.25">
      <c r="A4" s="100"/>
    </row>
    <row r="5" spans="1:6" hidden="1" outlineLevel="1" x14ac:dyDescent="0.25">
      <c r="A5" s="100" t="s">
        <v>146</v>
      </c>
    </row>
    <row r="6" spans="1:6" ht="15.75" hidden="1" outlineLevel="1" thickBot="1" x14ac:dyDescent="0.3">
      <c r="A6" s="101" t="s">
        <v>147</v>
      </c>
    </row>
    <row r="7" spans="1:6" ht="15.75" collapsed="1" thickBot="1" x14ac:dyDescent="0.3"/>
    <row r="8" spans="1:6" ht="15.75" thickBot="1" x14ac:dyDescent="0.3">
      <c r="A8" s="107" t="s">
        <v>138</v>
      </c>
      <c r="B8" s="108"/>
      <c r="C8" s="108"/>
      <c r="D8" s="108"/>
      <c r="E8" s="108"/>
      <c r="F8" s="109"/>
    </row>
    <row r="9" spans="1:6" hidden="1" outlineLevel="1" x14ac:dyDescent="0.25">
      <c r="A9" s="102"/>
      <c r="B9" s="111" t="s">
        <v>139</v>
      </c>
      <c r="C9" s="112" t="s">
        <v>102</v>
      </c>
      <c r="D9" s="112" t="s">
        <v>140</v>
      </c>
      <c r="E9" s="112" t="s">
        <v>141</v>
      </c>
      <c r="F9" s="112" t="s">
        <v>60</v>
      </c>
    </row>
    <row r="10" spans="1:6" hidden="1" outlineLevel="1" x14ac:dyDescent="0.25">
      <c r="A10" s="113" t="s">
        <v>142</v>
      </c>
      <c r="B10" s="113"/>
      <c r="C10" s="102"/>
      <c r="D10" s="102"/>
      <c r="E10" s="102"/>
      <c r="F10" s="102"/>
    </row>
    <row r="11" spans="1:6" hidden="1" outlineLevel="1" x14ac:dyDescent="0.25">
      <c r="A11" s="104" t="s">
        <v>143</v>
      </c>
      <c r="B11" s="105">
        <v>4.7E-2</v>
      </c>
      <c r="C11" s="105">
        <v>1.55E-2</v>
      </c>
      <c r="D11" s="105">
        <v>0</v>
      </c>
      <c r="E11" s="105">
        <v>1E-3</v>
      </c>
      <c r="F11" s="106">
        <f>SUM(B11:E11)</f>
        <v>6.3500000000000001E-2</v>
      </c>
    </row>
    <row r="12" spans="1:6" hidden="1" outlineLevel="1" x14ac:dyDescent="0.25">
      <c r="A12" s="104" t="s">
        <v>97</v>
      </c>
      <c r="B12" s="105">
        <v>0.23599999999999999</v>
      </c>
      <c r="C12" s="105">
        <v>5.5E-2</v>
      </c>
      <c r="D12" s="105">
        <v>2E-3</v>
      </c>
      <c r="E12" s="105">
        <v>6.0000000000000001E-3</v>
      </c>
      <c r="F12" s="106">
        <f>SUM(B12:E12)</f>
        <v>0.29899999999999999</v>
      </c>
    </row>
    <row r="13" spans="1:6" hidden="1" outlineLevel="1" x14ac:dyDescent="0.25">
      <c r="A13" s="103" t="s">
        <v>144</v>
      </c>
      <c r="B13" s="103"/>
      <c r="C13" s="102"/>
      <c r="D13" s="102"/>
      <c r="E13" s="102"/>
      <c r="F13" s="102"/>
    </row>
    <row r="14" spans="1:6" hidden="1" outlineLevel="1" x14ac:dyDescent="0.25">
      <c r="A14" s="104" t="s">
        <v>143</v>
      </c>
      <c r="B14" s="105">
        <v>4.7E-2</v>
      </c>
      <c r="C14" s="105">
        <v>1.6E-2</v>
      </c>
      <c r="D14" s="105">
        <v>0</v>
      </c>
      <c r="E14" s="105">
        <v>1E-3</v>
      </c>
      <c r="F14" s="106">
        <f>SUM(B14:E14)</f>
        <v>6.4000000000000001E-2</v>
      </c>
    </row>
    <row r="15" spans="1:6" hidden="1" outlineLevel="1" x14ac:dyDescent="0.25">
      <c r="A15" s="104" t="s">
        <v>97</v>
      </c>
      <c r="B15" s="105">
        <v>0.23599999999999999</v>
      </c>
      <c r="C15" s="105">
        <v>6.7000000000000004E-2</v>
      </c>
      <c r="D15" s="105">
        <v>2E-3</v>
      </c>
      <c r="E15" s="105">
        <v>6.0000000000000001E-3</v>
      </c>
      <c r="F15" s="106">
        <f>SUM(B15:E15)</f>
        <v>0.311</v>
      </c>
    </row>
    <row r="16" spans="1:6" hidden="1" outlineLevel="1" x14ac:dyDescent="0.25">
      <c r="A16" s="103" t="s">
        <v>145</v>
      </c>
      <c r="B16" s="103"/>
      <c r="C16" s="102"/>
      <c r="D16" s="102"/>
      <c r="E16" s="102"/>
      <c r="F16" s="102"/>
    </row>
    <row r="17" spans="1:6" hidden="1" outlineLevel="1" x14ac:dyDescent="0.25">
      <c r="A17" s="104" t="s">
        <v>143</v>
      </c>
      <c r="B17" s="105">
        <v>4.7E-2</v>
      </c>
      <c r="C17" s="105">
        <v>1.6E-2</v>
      </c>
      <c r="D17" s="105">
        <v>0</v>
      </c>
      <c r="E17" s="105">
        <v>1E-3</v>
      </c>
      <c r="F17" s="106">
        <f>SUM(B17:E17)</f>
        <v>6.4000000000000001E-2</v>
      </c>
    </row>
    <row r="18" spans="1:6" hidden="1" outlineLevel="1" x14ac:dyDescent="0.25">
      <c r="A18" s="104" t="s">
        <v>97</v>
      </c>
      <c r="B18" s="105">
        <v>0.23599999999999999</v>
      </c>
      <c r="C18" s="105">
        <v>7.6999999999999999E-2</v>
      </c>
      <c r="D18" s="105">
        <v>2E-3</v>
      </c>
      <c r="E18" s="105">
        <v>6.0000000000000001E-3</v>
      </c>
      <c r="F18" s="106">
        <f>SUM(B18:E18)</f>
        <v>0.32100000000000001</v>
      </c>
    </row>
    <row r="19" spans="1:6" collapsed="1" x14ac:dyDescent="0.25"/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 COSTES SALARIALES Y ASIENTO</vt:lpstr>
      <vt:lpstr>RECIBO DE SALARIOS INDIVIDUAL</vt:lpstr>
      <vt:lpstr>TABLAS GENERALES</vt:lpstr>
      <vt:lpstr>TABLAS1</vt:lpstr>
      <vt:lpstr>basesdiarias</vt:lpstr>
      <vt:lpstr>basesmensuales</vt:lpstr>
      <vt:lpstr>desem</vt:lpstr>
      <vt:lpstr>FORMACIÓN_PROFESIONAL</vt:lpstr>
      <vt:lpstr>grupos</vt:lpstr>
      <vt:lpstr>tiposcoti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LUISMA</dc:creator>
  <cp:lastModifiedBy>LUISMA</cp:lastModifiedBy>
  <cp:lastPrinted>2014-04-20T17:49:38Z</cp:lastPrinted>
  <dcterms:created xsi:type="dcterms:W3CDTF">2014-04-19T16:35:48Z</dcterms:created>
  <dcterms:modified xsi:type="dcterms:W3CDTF">2014-04-21T18:49:25Z</dcterms:modified>
</cp:coreProperties>
</file>