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MA\Desktop\"/>
    </mc:Choice>
  </mc:AlternateContent>
  <bookViews>
    <workbookView xWindow="0" yWindow="0" windowWidth="20490" windowHeight="7740" activeTab="1"/>
  </bookViews>
  <sheets>
    <sheet name="CUENTA DE PÉRDIDAS Y GANANCIAS" sheetId="3" r:id="rId1"/>
    <sheet name="CALCULO ASIENTO IS" sheetId="2" r:id="rId2"/>
  </sheets>
  <definedNames>
    <definedName name="BAI">'CUENTA DE PÉRDIDAS Y GANANCIAS'!$C$71</definedName>
    <definedName name="pgc">#REF!</definedName>
    <definedName name="PGCP">#REF!</definedName>
  </definedNames>
  <calcPr calcId="152511"/>
</workbook>
</file>

<file path=xl/calcChain.xml><?xml version="1.0" encoding="utf-8"?>
<calcChain xmlns="http://schemas.openxmlformats.org/spreadsheetml/2006/main">
  <c r="F32" i="2" l="1"/>
  <c r="A32" i="2"/>
  <c r="L24" i="2"/>
  <c r="C25" i="3"/>
  <c r="C55" i="3" l="1"/>
  <c r="C52" i="3"/>
  <c r="A25" i="2" l="1"/>
  <c r="B57" i="3"/>
  <c r="B56" i="3"/>
  <c r="B54" i="3"/>
  <c r="B53" i="3"/>
  <c r="C20" i="3"/>
  <c r="C12" i="3"/>
  <c r="C7" i="3"/>
  <c r="C17" i="3" l="1"/>
  <c r="C45" i="3"/>
  <c r="C58" i="3"/>
  <c r="C66" i="3"/>
  <c r="C42" i="3"/>
  <c r="C62" i="3"/>
  <c r="C24" i="3"/>
  <c r="C51" i="3"/>
  <c r="B19" i="2"/>
  <c r="A19" i="2"/>
  <c r="A18" i="2"/>
  <c r="B17" i="2"/>
  <c r="L5" i="2"/>
  <c r="C49" i="3" l="1"/>
  <c r="C70" i="3"/>
  <c r="C71" i="3" l="1"/>
  <c r="C72" i="3" s="1"/>
  <c r="F19" i="2"/>
  <c r="F31" i="2"/>
  <c r="F26" i="2"/>
  <c r="L3" i="2" l="1"/>
  <c r="F3" i="2"/>
  <c r="F7" i="2" s="1"/>
  <c r="F11" i="2" s="1"/>
  <c r="C73" i="3"/>
  <c r="C77" i="3" l="1"/>
  <c r="F30" i="2"/>
  <c r="A30" i="2"/>
  <c r="F28" i="2"/>
  <c r="A29" i="2"/>
  <c r="F25" i="2"/>
  <c r="L20" i="2" l="1"/>
  <c r="F15" i="2"/>
  <c r="B20" i="2" l="1"/>
  <c r="A20" i="2"/>
  <c r="L13" i="2" l="1"/>
  <c r="L18" i="2" s="1"/>
  <c r="L22" i="2" s="1"/>
  <c r="L26" i="2" s="1"/>
  <c r="A28" i="2"/>
  <c r="F20" i="2"/>
  <c r="F27" i="2" s="1"/>
  <c r="B18" i="2" l="1"/>
  <c r="F21" i="2"/>
  <c r="A17" i="2" s="1"/>
  <c r="L31" i="2"/>
  <c r="F24" i="2" s="1"/>
  <c r="F17" i="2"/>
  <c r="A24" i="2" s="1"/>
  <c r="A26" i="2" l="1"/>
</calcChain>
</file>

<file path=xl/sharedStrings.xml><?xml version="1.0" encoding="utf-8"?>
<sst xmlns="http://schemas.openxmlformats.org/spreadsheetml/2006/main" count="109" uniqueCount="106">
  <si>
    <t>Impuesto diferido (6301)</t>
  </si>
  <si>
    <t>CALCULO IMPUESTO DE SOCIEDADES DEVENGADO CONTABLE</t>
  </si>
  <si>
    <t>CÁLCULO DE LA CUOTA FISCAL A PAGAR</t>
  </si>
  <si>
    <t>Resultado ecónomico antes de impuestos</t>
  </si>
  <si>
    <t>Resultado contable ajustado</t>
  </si>
  <si>
    <t>Tipo impositivo</t>
  </si>
  <si>
    <t>Impuesto bruto</t>
  </si>
  <si>
    <t>Deducciones</t>
  </si>
  <si>
    <t>Impuesto sobre beneficios devengado</t>
  </si>
  <si>
    <t>Impuesto corriente (6300)</t>
  </si>
  <si>
    <t>Resultado económico antes de impuestos</t>
  </si>
  <si>
    <t>Diferencias permanentes (+ o -)</t>
  </si>
  <si>
    <t>Diferencias Temporarias:</t>
  </si>
  <si>
    <t>Temporarias deducibles (+)</t>
  </si>
  <si>
    <t>Temporarias imponibles (-)</t>
  </si>
  <si>
    <t>BASE IMPONIBLE PREVIA</t>
  </si>
  <si>
    <t>anteriores</t>
  </si>
  <si>
    <t>BASE IMPONIBLE</t>
  </si>
  <si>
    <t>TIPO IMPOSITIVO</t>
  </si>
  <si>
    <t>CUOTA INTEGRA</t>
  </si>
  <si>
    <t>DEDUCCIONES</t>
  </si>
  <si>
    <t>CUOTA LÍQUIDA</t>
  </si>
  <si>
    <t>PAGOS A CUENTA (473)</t>
  </si>
  <si>
    <t>H.P. ACREEDORA POR IMPUESTO SOCIEDADES (4752)</t>
  </si>
  <si>
    <t>ASIENTOS CONTABLES</t>
  </si>
  <si>
    <t>Compensación bases imponibles NEGATIVAS de ejercicios</t>
  </si>
  <si>
    <t>TOTAL</t>
  </si>
  <si>
    <t>DIF.</t>
  </si>
  <si>
    <t>PÉRD.</t>
  </si>
  <si>
    <t>A) OPERACIONES CONTINUADAS</t>
  </si>
  <si>
    <t>1. IMPORTE NETO DE LA CIFRA DE NEGOCIOS</t>
  </si>
  <si>
    <t>a) Ventas</t>
  </si>
  <si>
    <t>b) Prestaciones de servicios</t>
  </si>
  <si>
    <t>2. VARIACIÓN DE EXISTENCIAS DE PRODUCTOS TERMINADOS Y EN CURSO DE FABRICACIÓN</t>
  </si>
  <si>
    <t>3. TRABAJOS REALIZADOS POR LA EMPRESA PARA SU ACTIVO</t>
  </si>
  <si>
    <t>4. APROVISIONAMIENTOS</t>
  </si>
  <si>
    <t>a) Consumo de mercaderías.</t>
  </si>
  <si>
    <t>b) Consumo de materias primas y otras materias</t>
  </si>
  <si>
    <t xml:space="preserve">d) Deterioro de mercaderías, materias primas y otros </t>
  </si>
  <si>
    <t>5. OTROS INGRESOS DE EXPLOTACIÓN</t>
  </si>
  <si>
    <t>a) Ingresos accesorios y otros de gestión corriente</t>
  </si>
  <si>
    <t>b) Subvenciones de explotación incorporadas al resultado del ejercicio</t>
  </si>
  <si>
    <t>6. GASTOS DE PERSONAL</t>
  </si>
  <si>
    <t>a) Sueldos, salarios y asimilados</t>
  </si>
  <si>
    <t>b) cargas sociales</t>
  </si>
  <si>
    <t>c) provisiones</t>
  </si>
  <si>
    <t>7. OTROS GASTOS DE EXPLOTACIÓN.</t>
  </si>
  <si>
    <t>a) Servicios exteriores</t>
  </si>
  <si>
    <t>Gastos en investigación y desarrollo del ejercicio.</t>
  </si>
  <si>
    <t>Arrendamientos y cánones.</t>
  </si>
  <si>
    <t>Reparaciones y conservación.</t>
  </si>
  <si>
    <t>Servicios de profesionales independientes.</t>
  </si>
  <si>
    <t>Transportes.</t>
  </si>
  <si>
    <t>Primas de seguros.</t>
  </si>
  <si>
    <t>Servicios bancarios y similares.</t>
  </si>
  <si>
    <t>Publicidad, propaganda y relaciones públicas.</t>
  </si>
  <si>
    <t>Suministros.</t>
  </si>
  <si>
    <t>Otros servicios.</t>
  </si>
  <si>
    <t>b) Tributos</t>
  </si>
  <si>
    <t>c) Pérdidas, deterioro y variación de provisiones por operaciones comerciales.</t>
  </si>
  <si>
    <t>d) Otros gastos de gestión corriente.</t>
  </si>
  <si>
    <t>8. AMORTIZACIÓN DEL INMOVILIZADO</t>
  </si>
  <si>
    <t>9. IMPUTACIÓN DE SUBVENCIONES DE INMOVILIZADO NO FINANCIERO Y OTRAS.</t>
  </si>
  <si>
    <t>10. EXCESOS DE PROVISIONES</t>
  </si>
  <si>
    <t>11. DETERIORO Y RESULTADO POR ENAJENACIONES DEL INMOVILIZADO.</t>
  </si>
  <si>
    <t>a) Deterioros y pérdidas.</t>
  </si>
  <si>
    <t>b) Resultados por enajenación y otras.</t>
  </si>
  <si>
    <t>12. OTROS RESULTADOS</t>
  </si>
  <si>
    <t>a) Ingresos excepcionales</t>
  </si>
  <si>
    <t>b) Gastos excepcionales</t>
  </si>
  <si>
    <t>A.1) RESULTADO DE EXPLOTACIÓN.</t>
  </si>
  <si>
    <t>13. INGRESOS FINANCIEROS</t>
  </si>
  <si>
    <t>a) De participación en instrumentos de patrimonio</t>
  </si>
  <si>
    <t>b) De valores negociables y de créditos del activo inmovilizado</t>
  </si>
  <si>
    <t>14. GASTOS FINANCIEROS</t>
  </si>
  <si>
    <t>a) por deudas con empresas del grupo y asociadas.</t>
  </si>
  <si>
    <t>b) por deudas con terceros.</t>
  </si>
  <si>
    <t>c) Por actualización de provisiones</t>
  </si>
  <si>
    <t>15. VARIACIÓN DE VALOR RAZONABLE EN INSTRUMENTOS FINANCIEROS</t>
  </si>
  <si>
    <t>a) cartera de negociación y otros.</t>
  </si>
  <si>
    <t>b) imputación al resultado del ejercicio por activos financieros disponibles para la venta.</t>
  </si>
  <si>
    <t>16. DIFERENCIAS DE CAMBIO</t>
  </si>
  <si>
    <t>17. DETERIORO Y RESULTADO POR ENAJENACIONES DE INSTRUMENTOS FINANCIEROS</t>
  </si>
  <si>
    <t>a) Deterioros y pérdidas</t>
  </si>
  <si>
    <t>A.2) RESULTADO FINANCIERO</t>
  </si>
  <si>
    <t>A.3) RESULTADO ANTES DE IMPUESTOS</t>
  </si>
  <si>
    <t>18. IMPUESTOS SOBRE BENEFICIOS</t>
  </si>
  <si>
    <t>A.4) RESULTADO DEL EJERCICIO PROCEDENTE DE OPERACIONES CONTINUADAS.</t>
  </si>
  <si>
    <t>B) OPERACIONES INTERRUMPIDAS</t>
  </si>
  <si>
    <t>19. RESULTADO DEL EJERCICIO PROCEDENTE DE OPERACIONES INTERRUMPIDAS NETO DE IMPUESTOS.</t>
  </si>
  <si>
    <t>A.5) RESULTADO DEL EJERCICIO.</t>
  </si>
  <si>
    <t>CUENTA DE PÉRDIDAS Y GANANCIAS</t>
  </si>
  <si>
    <t>c) Trabajos realizados por otras empresas</t>
  </si>
  <si>
    <t>31/12/N</t>
  </si>
  <si>
    <t>Impuesto corriente</t>
  </si>
  <si>
    <t>Impuesto diferido</t>
  </si>
  <si>
    <t>H.P. deudora por dev.de imp.</t>
  </si>
  <si>
    <t>Crédito por pérdidas a compensar</t>
  </si>
  <si>
    <t>Activo por diferencias temp. Deduc.</t>
  </si>
  <si>
    <t>Pasivo por diferencias temp. Imp. (reversión)</t>
  </si>
  <si>
    <t>H.P. acreedora por impuesto de sociedades</t>
  </si>
  <si>
    <t>H.P. retenciones y pagos a cuenta</t>
  </si>
  <si>
    <t>Impuesto diferido por pérdidas</t>
  </si>
  <si>
    <t>Pasivo por diferencias temp. Imp.</t>
  </si>
  <si>
    <t>Activo por dif. Temp. Deduc. (reversión)</t>
  </si>
  <si>
    <t>Compensación de pérdidas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</si>
</sst>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6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6" xfId="0" applyFont="1" applyFill="1" applyBorder="1"/>
    <xf numFmtId="0" fontId="2" fillId="0" borderId="10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5" xfId="0" applyFont="1" applyBorder="1" applyAlignment="1">
      <alignment horizontal="left"/>
    </xf>
    <xf numFmtId="0" fontId="2" fillId="2" borderId="15" xfId="0" applyFont="1" applyFill="1" applyBorder="1"/>
    <xf numFmtId="0" fontId="2" fillId="2" borderId="0" xfId="0" applyFont="1" applyFill="1"/>
    <xf numFmtId="0" fontId="2" fillId="0" borderId="7" xfId="0" applyFont="1" applyBorder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 applyAlignment="1">
      <alignment horizontal="left" indent="3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 indent="3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indent="5"/>
    </xf>
    <xf numFmtId="0" fontId="4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4" fontId="7" fillId="4" borderId="0" xfId="0" applyNumberFormat="1" applyFont="1" applyFill="1" applyBorder="1"/>
    <xf numFmtId="14" fontId="5" fillId="6" borderId="17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left" indent="1"/>
    </xf>
    <xf numFmtId="0" fontId="8" fillId="8" borderId="0" xfId="0" applyFont="1" applyFill="1" applyBorder="1" applyAlignment="1">
      <alignment horizontal="left" vertical="center" wrapText="1" indent="1"/>
    </xf>
    <xf numFmtId="164" fontId="8" fillId="8" borderId="0" xfId="0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horizontal="left" indent="1"/>
    </xf>
    <xf numFmtId="164" fontId="8" fillId="9" borderId="0" xfId="0" applyNumberFormat="1" applyFont="1" applyFill="1" applyBorder="1"/>
    <xf numFmtId="0" fontId="8" fillId="9" borderId="0" xfId="0" applyFont="1" applyFill="1" applyBorder="1" applyAlignment="1">
      <alignment horizontal="left" vertical="center" wrapText="1" indent="1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 wrapText="1"/>
    </xf>
    <xf numFmtId="164" fontId="4" fillId="9" borderId="0" xfId="0" applyNumberFormat="1" applyFont="1" applyFill="1" applyBorder="1"/>
    <xf numFmtId="164" fontId="8" fillId="9" borderId="0" xfId="0" applyNumberFormat="1" applyFont="1" applyFill="1" applyBorder="1" applyAlignment="1">
      <alignment vertical="center"/>
    </xf>
    <xf numFmtId="43" fontId="2" fillId="0" borderId="1" xfId="2" applyFont="1" applyBorder="1"/>
    <xf numFmtId="43" fontId="2" fillId="3" borderId="1" xfId="2" applyFont="1" applyFill="1" applyBorder="1"/>
    <xf numFmtId="9" fontId="2" fillId="0" borderId="1" xfId="1" applyFont="1" applyBorder="1" applyAlignment="1">
      <alignment horizontal="center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12" fillId="2" borderId="4" xfId="0" applyFont="1" applyFill="1" applyBorder="1"/>
    <xf numFmtId="0" fontId="12" fillId="2" borderId="7" xfId="0" applyFont="1" applyFill="1" applyBorder="1"/>
    <xf numFmtId="43" fontId="3" fillId="0" borderId="1" xfId="2" applyFont="1" applyBorder="1"/>
    <xf numFmtId="43" fontId="3" fillId="2" borderId="0" xfId="2" applyFont="1" applyFill="1"/>
    <xf numFmtId="0" fontId="3" fillId="0" borderId="0" xfId="0" applyFont="1" applyFill="1" applyBorder="1"/>
    <xf numFmtId="164" fontId="8" fillId="8" borderId="0" xfId="0" applyNumberFormat="1" applyFont="1" applyFill="1" applyBorder="1" applyProtection="1">
      <protection locked="0"/>
    </xf>
    <xf numFmtId="164" fontId="5" fillId="7" borderId="17" xfId="0" applyNumberFormat="1" applyFont="1" applyFill="1" applyBorder="1" applyAlignment="1" applyProtection="1">
      <alignment vertical="center"/>
      <protection locked="0"/>
    </xf>
    <xf numFmtId="164" fontId="8" fillId="8" borderId="0" xfId="0" applyNumberFormat="1" applyFont="1" applyFill="1" applyBorder="1" applyProtection="1"/>
    <xf numFmtId="164" fontId="8" fillId="9" borderId="0" xfId="0" applyNumberFormat="1" applyFont="1" applyFill="1" applyBorder="1" applyProtection="1"/>
    <xf numFmtId="164" fontId="8" fillId="9" borderId="0" xfId="0" applyNumberFormat="1" applyFont="1" applyFill="1" applyBorder="1" applyAlignment="1" applyProtection="1">
      <alignment vertical="center"/>
    </xf>
    <xf numFmtId="164" fontId="5" fillId="7" borderId="17" xfId="0" applyNumberFormat="1" applyFont="1" applyFill="1" applyBorder="1" applyAlignment="1" applyProtection="1">
      <alignment vertical="center"/>
    </xf>
    <xf numFmtId="164" fontId="5" fillId="9" borderId="17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8" fillId="8" borderId="0" xfId="0" applyNumberFormat="1" applyFont="1" applyFill="1" applyBorder="1" applyAlignment="1" applyProtection="1">
      <alignment vertical="center"/>
      <protection locked="0"/>
    </xf>
    <xf numFmtId="43" fontId="2" fillId="0" borderId="1" xfId="2" applyFont="1" applyBorder="1" applyProtection="1">
      <protection locked="0"/>
    </xf>
    <xf numFmtId="10" fontId="2" fillId="0" borderId="1" xfId="1" applyNumberFormat="1" applyFont="1" applyBorder="1" applyAlignment="1" applyProtection="1">
      <alignment horizontal="center"/>
      <protection locked="0"/>
    </xf>
    <xf numFmtId="43" fontId="2" fillId="0" borderId="1" xfId="2" applyFont="1" applyBorder="1" applyAlignment="1" applyProtection="1">
      <alignment horizontal="center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0" fillId="7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/>
    <xf numFmtId="0" fontId="1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5" borderId="0" xfId="0" applyFont="1" applyFill="1" applyAlignment="1">
      <alignment horizontal="right"/>
    </xf>
    <xf numFmtId="43" fontId="2" fillId="0" borderId="1" xfId="0" applyNumberFormat="1" applyFont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G77"/>
  <sheetViews>
    <sheetView topLeftCell="A63" zoomScaleNormal="100" workbookViewId="0">
      <selection activeCell="G35" sqref="G35"/>
    </sheetView>
  </sheetViews>
  <sheetFormatPr baseColWidth="10" defaultRowHeight="15" x14ac:dyDescent="0.25"/>
  <cols>
    <col min="1" max="1" width="11.42578125" customWidth="1"/>
    <col min="2" max="2" width="49.28515625" customWidth="1"/>
    <col min="3" max="3" width="18" customWidth="1"/>
    <col min="4" max="4" width="14.42578125" customWidth="1"/>
    <col min="5" max="5" width="15.28515625" customWidth="1"/>
    <col min="6" max="6" width="15.42578125" customWidth="1"/>
    <col min="7" max="7" width="15" customWidth="1"/>
  </cols>
  <sheetData>
    <row r="2" spans="2:7" x14ac:dyDescent="0.25">
      <c r="B2" s="81" t="s">
        <v>91</v>
      </c>
      <c r="C2" s="81"/>
    </row>
    <row r="3" spans="2:7" x14ac:dyDescent="0.25">
      <c r="B3" s="81"/>
      <c r="C3" s="81"/>
    </row>
    <row r="4" spans="2:7" ht="15.75" thickBot="1" x14ac:dyDescent="0.3"/>
    <row r="5" spans="2:7" ht="15.75" thickBot="1" x14ac:dyDescent="0.3">
      <c r="B5" s="31"/>
      <c r="C5" s="42" t="s">
        <v>93</v>
      </c>
      <c r="D5" s="59"/>
      <c r="E5" s="59"/>
      <c r="F5" s="59"/>
      <c r="G5" s="59"/>
    </row>
    <row r="6" spans="2:7" x14ac:dyDescent="0.25">
      <c r="B6" s="40" t="s">
        <v>29</v>
      </c>
      <c r="C6" s="41"/>
      <c r="D6" s="57"/>
      <c r="E6" s="57"/>
      <c r="F6" s="57"/>
      <c r="G6" s="57"/>
    </row>
    <row r="7" spans="2:7" x14ac:dyDescent="0.25">
      <c r="B7" s="43" t="s">
        <v>30</v>
      </c>
      <c r="C7" s="68">
        <f>C8+C9</f>
        <v>90000</v>
      </c>
      <c r="D7" s="58"/>
      <c r="E7" s="58"/>
      <c r="F7" s="58"/>
      <c r="G7" s="58"/>
    </row>
    <row r="8" spans="2:7" x14ac:dyDescent="0.25">
      <c r="B8" s="32" t="s">
        <v>31</v>
      </c>
      <c r="C8" s="73">
        <v>90000</v>
      </c>
      <c r="D8" s="33"/>
      <c r="E8" s="33"/>
      <c r="F8" s="33"/>
      <c r="G8" s="33"/>
    </row>
    <row r="9" spans="2:7" ht="16.5" customHeight="1" x14ac:dyDescent="0.25">
      <c r="B9" s="32" t="s">
        <v>32</v>
      </c>
      <c r="C9" s="73"/>
      <c r="D9" s="33"/>
      <c r="E9" s="33"/>
      <c r="F9" s="33"/>
      <c r="G9" s="33"/>
    </row>
    <row r="10" spans="2:7" ht="21" customHeight="1" x14ac:dyDescent="0.25">
      <c r="B10" s="44" t="s">
        <v>33</v>
      </c>
      <c r="C10" s="45"/>
      <c r="D10" s="39"/>
      <c r="E10" s="39"/>
      <c r="F10" s="39"/>
      <c r="G10" s="39"/>
    </row>
    <row r="11" spans="2:7" ht="24.75" customHeight="1" x14ac:dyDescent="0.25">
      <c r="B11" s="44" t="s">
        <v>34</v>
      </c>
      <c r="C11" s="45"/>
      <c r="D11" s="39"/>
      <c r="E11" s="39"/>
      <c r="F11" s="39"/>
      <c r="G11" s="39"/>
    </row>
    <row r="12" spans="2:7" x14ac:dyDescent="0.25">
      <c r="B12" s="43" t="s">
        <v>35</v>
      </c>
      <c r="C12" s="68">
        <f>C13+C14+C15+C16</f>
        <v>-50000</v>
      </c>
      <c r="D12" s="58"/>
      <c r="E12" s="58"/>
      <c r="F12" s="58"/>
      <c r="G12" s="58"/>
    </row>
    <row r="13" spans="2:7" x14ac:dyDescent="0.25">
      <c r="B13" s="32" t="s">
        <v>36</v>
      </c>
      <c r="C13" s="73">
        <v>-50000</v>
      </c>
      <c r="D13" s="33"/>
      <c r="E13" s="33"/>
      <c r="F13" s="33"/>
      <c r="G13" s="33"/>
    </row>
    <row r="14" spans="2:7" x14ac:dyDescent="0.25">
      <c r="B14" s="32" t="s">
        <v>37</v>
      </c>
      <c r="C14" s="73"/>
      <c r="D14" s="33"/>
      <c r="E14" s="33"/>
      <c r="F14" s="33"/>
      <c r="G14" s="33"/>
    </row>
    <row r="15" spans="2:7" x14ac:dyDescent="0.25">
      <c r="B15" s="32" t="s">
        <v>92</v>
      </c>
      <c r="C15" s="73"/>
      <c r="D15" s="33"/>
      <c r="E15" s="33"/>
      <c r="F15" s="33"/>
      <c r="G15" s="33"/>
    </row>
    <row r="16" spans="2:7" x14ac:dyDescent="0.25">
      <c r="B16" s="32" t="s">
        <v>38</v>
      </c>
      <c r="C16" s="73"/>
      <c r="D16" s="33"/>
      <c r="E16" s="33"/>
      <c r="F16" s="33"/>
      <c r="G16" s="33"/>
    </row>
    <row r="17" spans="2:7" x14ac:dyDescent="0.25">
      <c r="B17" s="43" t="s">
        <v>39</v>
      </c>
      <c r="C17" s="68">
        <f>C18+C19</f>
        <v>0</v>
      </c>
      <c r="D17" s="58"/>
      <c r="E17" s="58"/>
      <c r="F17" s="58"/>
      <c r="G17" s="58"/>
    </row>
    <row r="18" spans="2:7" x14ac:dyDescent="0.25">
      <c r="B18" s="32" t="s">
        <v>40</v>
      </c>
      <c r="C18" s="73"/>
      <c r="D18" s="33"/>
      <c r="E18" s="33"/>
      <c r="F18" s="33"/>
      <c r="G18" s="33"/>
    </row>
    <row r="19" spans="2:7" ht="20.25" customHeight="1" x14ac:dyDescent="0.25">
      <c r="B19" s="34" t="s">
        <v>41</v>
      </c>
      <c r="C19" s="74"/>
      <c r="D19" s="35"/>
      <c r="E19" s="35"/>
      <c r="F19" s="35"/>
      <c r="G19" s="35"/>
    </row>
    <row r="20" spans="2:7" x14ac:dyDescent="0.25">
      <c r="B20" s="43" t="s">
        <v>42</v>
      </c>
      <c r="C20" s="68">
        <f>C22+C21+C23</f>
        <v>-12000</v>
      </c>
      <c r="D20" s="58"/>
      <c r="E20" s="58"/>
      <c r="F20" s="58"/>
      <c r="G20" s="58"/>
    </row>
    <row r="21" spans="2:7" x14ac:dyDescent="0.25">
      <c r="B21" s="32" t="s">
        <v>43</v>
      </c>
      <c r="C21" s="73">
        <v>-9000</v>
      </c>
      <c r="D21" s="33"/>
      <c r="E21" s="33"/>
      <c r="F21" s="33"/>
      <c r="G21" s="33"/>
    </row>
    <row r="22" spans="2:7" x14ac:dyDescent="0.25">
      <c r="B22" s="32" t="s">
        <v>44</v>
      </c>
      <c r="C22" s="73">
        <v>-3000</v>
      </c>
      <c r="D22" s="33"/>
      <c r="E22" s="33"/>
      <c r="F22" s="33"/>
      <c r="G22" s="33"/>
    </row>
    <row r="23" spans="2:7" x14ac:dyDescent="0.25">
      <c r="B23" s="32" t="s">
        <v>45</v>
      </c>
      <c r="C23" s="73"/>
      <c r="D23" s="33"/>
      <c r="E23" s="33"/>
      <c r="F23" s="33"/>
      <c r="G23" s="33"/>
    </row>
    <row r="24" spans="2:7" x14ac:dyDescent="0.25">
      <c r="B24" s="43" t="s">
        <v>46</v>
      </c>
      <c r="C24" s="68">
        <f>C25+C36+C37+C38</f>
        <v>-4000</v>
      </c>
      <c r="D24" s="58"/>
      <c r="E24" s="58"/>
      <c r="F24" s="58"/>
      <c r="G24" s="58"/>
    </row>
    <row r="25" spans="2:7" x14ac:dyDescent="0.25">
      <c r="B25" s="32" t="s">
        <v>47</v>
      </c>
      <c r="C25" s="73">
        <f>SUM(C26:C35)</f>
        <v>-2000</v>
      </c>
      <c r="D25" s="33"/>
      <c r="E25" s="33"/>
      <c r="F25" s="33"/>
      <c r="G25" s="33"/>
    </row>
    <row r="26" spans="2:7" x14ac:dyDescent="0.25">
      <c r="B26" s="36" t="s">
        <v>48</v>
      </c>
      <c r="C26" s="73"/>
      <c r="D26" s="33"/>
      <c r="E26" s="33"/>
      <c r="F26" s="33"/>
      <c r="G26" s="33"/>
    </row>
    <row r="27" spans="2:7" x14ac:dyDescent="0.25">
      <c r="B27" s="36" t="s">
        <v>49</v>
      </c>
      <c r="C27" s="73"/>
      <c r="D27" s="33"/>
      <c r="E27" s="33"/>
      <c r="F27" s="33"/>
      <c r="G27" s="33"/>
    </row>
    <row r="28" spans="2:7" x14ac:dyDescent="0.25">
      <c r="B28" s="36" t="s">
        <v>50</v>
      </c>
      <c r="C28" s="73"/>
      <c r="D28" s="33"/>
      <c r="E28" s="33"/>
      <c r="F28" s="33"/>
      <c r="G28" s="33"/>
    </row>
    <row r="29" spans="2:7" x14ac:dyDescent="0.25">
      <c r="B29" s="36" t="s">
        <v>51</v>
      </c>
      <c r="C29" s="73"/>
      <c r="D29" s="33"/>
      <c r="E29" s="33"/>
      <c r="F29" s="33"/>
      <c r="G29" s="33"/>
    </row>
    <row r="30" spans="2:7" x14ac:dyDescent="0.25">
      <c r="B30" s="36" t="s">
        <v>52</v>
      </c>
      <c r="C30" s="73"/>
      <c r="D30" s="33"/>
      <c r="E30" s="33"/>
      <c r="F30" s="33"/>
      <c r="G30" s="33"/>
    </row>
    <row r="31" spans="2:7" x14ac:dyDescent="0.25">
      <c r="B31" s="36" t="s">
        <v>53</v>
      </c>
      <c r="C31" s="73"/>
      <c r="D31" s="33"/>
      <c r="E31" s="33"/>
      <c r="F31" s="33"/>
      <c r="G31" s="33"/>
    </row>
    <row r="32" spans="2:7" x14ac:dyDescent="0.25">
      <c r="B32" s="36" t="s">
        <v>54</v>
      </c>
      <c r="C32" s="73"/>
      <c r="D32" s="33"/>
      <c r="E32" s="33"/>
      <c r="F32" s="33"/>
      <c r="G32" s="33"/>
    </row>
    <row r="33" spans="2:7" x14ac:dyDescent="0.25">
      <c r="B33" s="36" t="s">
        <v>55</v>
      </c>
      <c r="C33" s="73"/>
      <c r="D33" s="33"/>
      <c r="E33" s="33"/>
      <c r="F33" s="33"/>
      <c r="G33" s="33"/>
    </row>
    <row r="34" spans="2:7" x14ac:dyDescent="0.25">
      <c r="B34" s="36" t="s">
        <v>56</v>
      </c>
      <c r="C34" s="73">
        <v>-2000</v>
      </c>
      <c r="D34" s="33"/>
      <c r="E34" s="33"/>
      <c r="F34" s="33"/>
      <c r="G34" s="33"/>
    </row>
    <row r="35" spans="2:7" x14ac:dyDescent="0.25">
      <c r="B35" s="36" t="s">
        <v>57</v>
      </c>
      <c r="C35" s="73"/>
      <c r="D35" s="33"/>
      <c r="E35" s="33"/>
      <c r="F35" s="33"/>
      <c r="G35" s="33"/>
    </row>
    <row r="36" spans="2:7" x14ac:dyDescent="0.25">
      <c r="B36" s="32" t="s">
        <v>58</v>
      </c>
      <c r="C36" s="73"/>
      <c r="D36" s="33"/>
      <c r="E36" s="33"/>
      <c r="F36" s="33"/>
      <c r="G36" s="33"/>
    </row>
    <row r="37" spans="2:7" ht="25.5" customHeight="1" x14ac:dyDescent="0.25">
      <c r="B37" s="34" t="s">
        <v>59</v>
      </c>
      <c r="C37" s="74">
        <v>-2000</v>
      </c>
      <c r="D37" s="35"/>
      <c r="E37" s="35"/>
      <c r="F37" s="35"/>
      <c r="G37" s="35"/>
    </row>
    <row r="38" spans="2:7" ht="19.5" customHeight="1" x14ac:dyDescent="0.25">
      <c r="B38" s="32" t="s">
        <v>60</v>
      </c>
      <c r="C38" s="73"/>
      <c r="D38" s="33"/>
      <c r="E38" s="33"/>
      <c r="F38" s="33"/>
      <c r="G38" s="33"/>
    </row>
    <row r="39" spans="2:7" x14ac:dyDescent="0.25">
      <c r="B39" s="43" t="s">
        <v>61</v>
      </c>
      <c r="C39" s="66"/>
      <c r="D39" s="58"/>
      <c r="E39" s="58"/>
      <c r="F39" s="58"/>
      <c r="G39" s="58"/>
    </row>
    <row r="40" spans="2:7" ht="18" customHeight="1" x14ac:dyDescent="0.25">
      <c r="B40" s="44" t="s">
        <v>62</v>
      </c>
      <c r="C40" s="75"/>
      <c r="D40" s="39"/>
      <c r="E40" s="39"/>
      <c r="F40" s="39"/>
      <c r="G40" s="39"/>
    </row>
    <row r="41" spans="2:7" x14ac:dyDescent="0.25">
      <c r="B41" s="43" t="s">
        <v>63</v>
      </c>
      <c r="C41" s="66"/>
      <c r="D41" s="58"/>
      <c r="E41" s="58"/>
      <c r="F41" s="58"/>
      <c r="G41" s="58"/>
    </row>
    <row r="42" spans="2:7" ht="21" customHeight="1" x14ac:dyDescent="0.25">
      <c r="B42" s="44" t="s">
        <v>64</v>
      </c>
      <c r="C42" s="68">
        <f>C43+C44</f>
        <v>0</v>
      </c>
      <c r="D42" s="58"/>
      <c r="E42" s="58"/>
      <c r="F42" s="58"/>
      <c r="G42" s="58"/>
    </row>
    <row r="43" spans="2:7" x14ac:dyDescent="0.25">
      <c r="B43" s="32" t="s">
        <v>65</v>
      </c>
      <c r="C43" s="73"/>
      <c r="D43" s="33"/>
      <c r="E43" s="33"/>
      <c r="F43" s="33"/>
      <c r="G43" s="33"/>
    </row>
    <row r="44" spans="2:7" x14ac:dyDescent="0.25">
      <c r="B44" s="32" t="s">
        <v>66</v>
      </c>
      <c r="C44" s="73"/>
      <c r="D44" s="33"/>
      <c r="E44" s="33"/>
      <c r="F44" s="33"/>
      <c r="G44" s="33"/>
    </row>
    <row r="45" spans="2:7" ht="16.5" customHeight="1" x14ac:dyDescent="0.25">
      <c r="B45" s="44" t="s">
        <v>67</v>
      </c>
      <c r="C45" s="68">
        <f>C46+C47</f>
        <v>-600</v>
      </c>
      <c r="D45" s="58"/>
      <c r="E45" s="58"/>
      <c r="F45" s="58"/>
      <c r="G45" s="58"/>
    </row>
    <row r="46" spans="2:7" ht="18.75" customHeight="1" x14ac:dyDescent="0.25">
      <c r="B46" s="34" t="s">
        <v>68</v>
      </c>
      <c r="C46" s="74"/>
      <c r="D46" s="35"/>
      <c r="E46" s="35"/>
      <c r="F46" s="35"/>
      <c r="G46" s="35"/>
    </row>
    <row r="47" spans="2:7" x14ac:dyDescent="0.25">
      <c r="B47" s="32" t="s">
        <v>69</v>
      </c>
      <c r="C47" s="73">
        <v>-600</v>
      </c>
      <c r="D47" s="33"/>
      <c r="E47" s="33"/>
      <c r="F47" s="33"/>
      <c r="G47" s="33"/>
    </row>
    <row r="48" spans="2:7" ht="15.75" thickBot="1" x14ac:dyDescent="0.3">
      <c r="B48" s="37"/>
      <c r="C48" s="73"/>
      <c r="D48" s="33"/>
      <c r="E48" s="33"/>
      <c r="F48" s="33"/>
      <c r="G48" s="33"/>
    </row>
    <row r="49" spans="2:7" ht="15.75" thickBot="1" x14ac:dyDescent="0.3">
      <c r="B49" s="46" t="s">
        <v>70</v>
      </c>
      <c r="C49" s="67">
        <f>C7+C10+C11+C12+C17+C20+C24+C39+C40+C41+C42+C45</f>
        <v>23400</v>
      </c>
      <c r="D49" s="60"/>
      <c r="E49" s="60"/>
      <c r="F49" s="60"/>
      <c r="G49" s="60"/>
    </row>
    <row r="50" spans="2:7" x14ac:dyDescent="0.25">
      <c r="B50" s="37"/>
      <c r="C50" s="73"/>
      <c r="D50" s="33"/>
      <c r="E50" s="33"/>
      <c r="F50" s="33"/>
      <c r="G50" s="33"/>
    </row>
    <row r="51" spans="2:7" x14ac:dyDescent="0.25">
      <c r="B51" s="47" t="s">
        <v>71</v>
      </c>
      <c r="C51" s="69">
        <f>C52+C55</f>
        <v>500</v>
      </c>
      <c r="D51" s="58"/>
      <c r="E51" s="58"/>
      <c r="F51" s="58"/>
      <c r="G51" s="58"/>
    </row>
    <row r="52" spans="2:7" x14ac:dyDescent="0.25">
      <c r="B52" s="32" t="s">
        <v>72</v>
      </c>
      <c r="C52" s="73">
        <f>C53+C54</f>
        <v>500</v>
      </c>
      <c r="D52" s="33"/>
      <c r="E52" s="33"/>
      <c r="F52" s="33"/>
      <c r="G52" s="33"/>
    </row>
    <row r="53" spans="2:7" x14ac:dyDescent="0.25">
      <c r="B53" s="36" t="str">
        <f>"- en empresas del grupo y asociadas"</f>
        <v>- en empresas del grupo y asociadas</v>
      </c>
      <c r="C53" s="73">
        <v>500</v>
      </c>
      <c r="D53" s="33"/>
      <c r="E53" s="33"/>
      <c r="F53" s="33"/>
      <c r="G53" s="33"/>
    </row>
    <row r="54" spans="2:7" x14ac:dyDescent="0.25">
      <c r="B54" s="36" t="str">
        <f>"- en terceros"</f>
        <v>- en terceros</v>
      </c>
      <c r="C54" s="73"/>
      <c r="D54" s="33"/>
      <c r="E54" s="33"/>
      <c r="F54" s="33"/>
      <c r="G54" s="33"/>
    </row>
    <row r="55" spans="2:7" ht="18" customHeight="1" x14ac:dyDescent="0.25">
      <c r="B55" s="34" t="s">
        <v>73</v>
      </c>
      <c r="C55" s="73">
        <f>C56+C57</f>
        <v>0</v>
      </c>
      <c r="D55" s="33"/>
      <c r="E55" s="33"/>
      <c r="F55" s="33"/>
      <c r="G55" s="33"/>
    </row>
    <row r="56" spans="2:7" x14ac:dyDescent="0.25">
      <c r="B56" s="36" t="str">
        <f>"- en empresas del grupo y asociadas"</f>
        <v>- en empresas del grupo y asociadas</v>
      </c>
      <c r="C56" s="73"/>
      <c r="D56" s="33"/>
      <c r="E56" s="33"/>
      <c r="F56" s="33"/>
      <c r="G56" s="33"/>
    </row>
    <row r="57" spans="2:7" x14ac:dyDescent="0.25">
      <c r="B57" s="36" t="str">
        <f>"- en terceros"</f>
        <v>- en terceros</v>
      </c>
      <c r="C57" s="73"/>
      <c r="D57" s="33"/>
      <c r="E57" s="33"/>
      <c r="F57" s="33"/>
      <c r="G57" s="33"/>
    </row>
    <row r="58" spans="2:7" x14ac:dyDescent="0.25">
      <c r="B58" s="47" t="s">
        <v>74</v>
      </c>
      <c r="C58" s="69">
        <f>C59+C60+C61</f>
        <v>0</v>
      </c>
      <c r="D58" s="58"/>
      <c r="E58" s="58"/>
      <c r="F58" s="58"/>
      <c r="G58" s="58"/>
    </row>
    <row r="59" spans="2:7" x14ac:dyDescent="0.25">
      <c r="B59" s="32" t="s">
        <v>75</v>
      </c>
      <c r="C59" s="73"/>
      <c r="D59" s="33"/>
      <c r="E59" s="33"/>
      <c r="F59" s="33"/>
      <c r="G59" s="33"/>
    </row>
    <row r="60" spans="2:7" x14ac:dyDescent="0.25">
      <c r="B60" s="32" t="s">
        <v>76</v>
      </c>
      <c r="C60" s="73"/>
      <c r="D60" s="33"/>
      <c r="E60" s="33"/>
      <c r="F60" s="33"/>
      <c r="G60" s="33"/>
    </row>
    <row r="61" spans="2:7" x14ac:dyDescent="0.25">
      <c r="B61" s="32" t="s">
        <v>77</v>
      </c>
      <c r="C61" s="73"/>
      <c r="D61" s="33"/>
      <c r="E61" s="33"/>
      <c r="F61" s="33"/>
      <c r="G61" s="33"/>
    </row>
    <row r="62" spans="2:7" ht="22.5" customHeight="1" x14ac:dyDescent="0.25">
      <c r="B62" s="49" t="s">
        <v>78</v>
      </c>
      <c r="C62" s="70">
        <f>C63+C64</f>
        <v>0</v>
      </c>
      <c r="D62" s="39"/>
      <c r="E62" s="39"/>
      <c r="F62" s="39"/>
      <c r="G62" s="39"/>
    </row>
    <row r="63" spans="2:7" x14ac:dyDescent="0.25">
      <c r="B63" s="32" t="s">
        <v>79</v>
      </c>
      <c r="C63" s="73"/>
      <c r="D63" s="33"/>
      <c r="E63" s="33"/>
      <c r="F63" s="33"/>
      <c r="G63" s="33"/>
    </row>
    <row r="64" spans="2:7" ht="24" customHeight="1" x14ac:dyDescent="0.25">
      <c r="B64" s="34" t="s">
        <v>80</v>
      </c>
      <c r="C64" s="73"/>
      <c r="D64" s="33"/>
      <c r="E64" s="33"/>
      <c r="F64" s="33"/>
      <c r="G64" s="33"/>
    </row>
    <row r="65" spans="2:7" ht="20.25" customHeight="1" x14ac:dyDescent="0.25">
      <c r="B65" s="47" t="s">
        <v>81</v>
      </c>
      <c r="C65" s="48"/>
      <c r="D65" s="58"/>
      <c r="E65" s="58"/>
      <c r="F65" s="58"/>
      <c r="G65" s="58"/>
    </row>
    <row r="66" spans="2:7" ht="21" customHeight="1" x14ac:dyDescent="0.25">
      <c r="B66" s="49" t="s">
        <v>82</v>
      </c>
      <c r="C66" s="70">
        <f>C68+C67</f>
        <v>0</v>
      </c>
      <c r="D66" s="39"/>
      <c r="E66" s="39"/>
      <c r="F66" s="39"/>
      <c r="G66" s="39"/>
    </row>
    <row r="67" spans="2:7" x14ac:dyDescent="0.25">
      <c r="B67" s="32" t="s">
        <v>83</v>
      </c>
      <c r="C67" s="73"/>
      <c r="D67" s="33"/>
      <c r="E67" s="33"/>
      <c r="F67" s="33"/>
      <c r="G67" s="33"/>
    </row>
    <row r="68" spans="2:7" x14ac:dyDescent="0.25">
      <c r="B68" s="32" t="s">
        <v>66</v>
      </c>
      <c r="C68" s="73"/>
      <c r="D68" s="33"/>
      <c r="E68" s="33"/>
      <c r="F68" s="33"/>
      <c r="G68" s="33"/>
    </row>
    <row r="69" spans="2:7" ht="15.75" thickBot="1" x14ac:dyDescent="0.3">
      <c r="B69" s="37"/>
      <c r="C69" s="73"/>
      <c r="D69" s="33"/>
      <c r="E69" s="33"/>
      <c r="F69" s="33"/>
      <c r="G69" s="33"/>
    </row>
    <row r="70" spans="2:7" ht="15.75" thickBot="1" x14ac:dyDescent="0.3">
      <c r="B70" s="46" t="s">
        <v>84</v>
      </c>
      <c r="C70" s="71">
        <f>C51+C58+C62+C65+C66</f>
        <v>500</v>
      </c>
      <c r="D70" s="60"/>
      <c r="E70" s="60"/>
      <c r="F70" s="60"/>
      <c r="G70" s="60"/>
    </row>
    <row r="71" spans="2:7" ht="15.75" thickBot="1" x14ac:dyDescent="0.3">
      <c r="B71" s="46" t="s">
        <v>85</v>
      </c>
      <c r="C71" s="71">
        <f>C49+C70</f>
        <v>23900</v>
      </c>
      <c r="D71" s="60"/>
      <c r="E71" s="60"/>
      <c r="F71" s="60"/>
      <c r="G71" s="60"/>
    </row>
    <row r="72" spans="2:7" ht="15.75" thickBot="1" x14ac:dyDescent="0.3">
      <c r="B72" s="47" t="s">
        <v>86</v>
      </c>
      <c r="C72" s="69">
        <f>-BAI*'CALCULO ASIENTO IS'!F9</f>
        <v>-5975</v>
      </c>
      <c r="D72" s="58"/>
      <c r="E72" s="58"/>
      <c r="F72" s="58"/>
      <c r="G72" s="58"/>
    </row>
    <row r="73" spans="2:7" ht="24.75" customHeight="1" thickBot="1" x14ac:dyDescent="0.3">
      <c r="B73" s="51" t="s">
        <v>87</v>
      </c>
      <c r="C73" s="72">
        <f>C71+C72</f>
        <v>17925</v>
      </c>
      <c r="D73" s="60"/>
      <c r="E73" s="60"/>
      <c r="F73" s="60"/>
      <c r="G73" s="60"/>
    </row>
    <row r="74" spans="2:7" x14ac:dyDescent="0.25">
      <c r="B74" s="38"/>
      <c r="C74" s="39"/>
      <c r="D74" s="39"/>
      <c r="E74" s="39"/>
      <c r="F74" s="39"/>
      <c r="G74" s="39"/>
    </row>
    <row r="75" spans="2:7" x14ac:dyDescent="0.25">
      <c r="B75" s="50" t="s">
        <v>88</v>
      </c>
      <c r="C75" s="52"/>
      <c r="D75" s="33"/>
      <c r="E75" s="33"/>
      <c r="F75" s="33"/>
      <c r="G75" s="33"/>
    </row>
    <row r="76" spans="2:7" ht="19.5" customHeight="1" thickBot="1" x14ac:dyDescent="0.3">
      <c r="B76" s="49" t="s">
        <v>89</v>
      </c>
      <c r="C76" s="53"/>
      <c r="D76" s="39"/>
      <c r="E76" s="39"/>
      <c r="F76" s="39"/>
      <c r="G76" s="39"/>
    </row>
    <row r="77" spans="2:7" ht="15.75" thickBot="1" x14ac:dyDescent="0.3">
      <c r="B77" s="46" t="s">
        <v>90</v>
      </c>
      <c r="C77" s="71">
        <f>C73+C76</f>
        <v>17925</v>
      </c>
      <c r="D77" s="60"/>
      <c r="E77" s="60"/>
      <c r="F77" s="60"/>
      <c r="G77" s="60"/>
    </row>
  </sheetData>
  <sheetProtection algorithmName="SHA-512" hashValue="wwkoGVCUrAGxAEuiN1XOzvQ3DsvKxXFOROEf8133jX5twswYTWHJ9FdMiRpyD4S94vVBM1sZHERZRtWUU6PSlg==" saltValue="ux+SvrnngWu2By2nbFz2OA==" spinCount="100000" sheet="1" objects="1" scenarios="1"/>
  <mergeCells count="1">
    <mergeCell ref="B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33"/>
  <sheetViews>
    <sheetView showGridLines="0" tabSelected="1" view="pageLayout" topLeftCell="A16" zoomScaleNormal="100" workbookViewId="0">
      <selection activeCell="J22" sqref="J22"/>
    </sheetView>
  </sheetViews>
  <sheetFormatPr baseColWidth="10" defaultRowHeight="15" x14ac:dyDescent="0.25"/>
  <cols>
    <col min="1" max="1" width="9.140625" customWidth="1"/>
    <col min="2" max="2" width="8.7109375" customWidth="1"/>
    <col min="3" max="3" width="34.42578125" customWidth="1"/>
    <col min="4" max="4" width="29.28515625" customWidth="1"/>
    <col min="5" max="5" width="6.85546875" customWidth="1"/>
    <col min="6" max="6" width="14.42578125" customWidth="1"/>
    <col min="7" max="7" width="4" customWidth="1"/>
    <col min="8" max="8" width="11.42578125" customWidth="1"/>
    <col min="9" max="9" width="12.28515625" customWidth="1"/>
    <col min="11" max="11" width="7.28515625" customWidth="1"/>
    <col min="12" max="12" width="15.42578125" customWidth="1"/>
  </cols>
  <sheetData>
    <row r="1" spans="1:12" ht="18.75" x14ac:dyDescent="0.3">
      <c r="A1" s="82" t="s">
        <v>1</v>
      </c>
      <c r="B1" s="82"/>
      <c r="C1" s="82"/>
      <c r="D1" s="82"/>
      <c r="E1" s="82"/>
      <c r="F1" s="82"/>
      <c r="G1" s="17"/>
      <c r="H1" s="82" t="s">
        <v>2</v>
      </c>
      <c r="I1" s="83"/>
      <c r="J1" s="83"/>
      <c r="K1" s="83"/>
      <c r="L1" s="83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7" t="s">
        <v>3</v>
      </c>
      <c r="B3" s="17"/>
      <c r="C3" s="17"/>
      <c r="D3" s="17"/>
      <c r="E3" s="17"/>
      <c r="F3" s="63">
        <f>BAI</f>
        <v>23900</v>
      </c>
      <c r="G3" s="17"/>
      <c r="H3" s="17" t="s">
        <v>10</v>
      </c>
      <c r="I3" s="17"/>
      <c r="J3" s="17"/>
      <c r="K3" s="17"/>
      <c r="L3" s="63">
        <f>BAI</f>
        <v>23900</v>
      </c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7" t="s">
        <v>11</v>
      </c>
      <c r="B5" s="17"/>
      <c r="C5" s="17"/>
      <c r="D5" s="17"/>
      <c r="E5" s="17"/>
      <c r="F5" s="76">
        <v>600</v>
      </c>
      <c r="G5" s="17"/>
      <c r="H5" s="17" t="s">
        <v>11</v>
      </c>
      <c r="I5" s="17"/>
      <c r="J5" s="17"/>
      <c r="K5" s="17"/>
      <c r="L5" s="54">
        <f>F5</f>
        <v>600</v>
      </c>
    </row>
    <row r="6" spans="1:12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7" t="s">
        <v>4</v>
      </c>
      <c r="B7" s="17"/>
      <c r="C7" s="17"/>
      <c r="D7" s="17"/>
      <c r="E7" s="17"/>
      <c r="F7" s="54">
        <f>IF(F3&lt;&gt;"",F3+F5,"")</f>
        <v>24500</v>
      </c>
      <c r="G7" s="17"/>
      <c r="H7" s="17" t="s">
        <v>12</v>
      </c>
      <c r="I7" s="17"/>
      <c r="J7" s="17"/>
      <c r="K7" s="17"/>
      <c r="L7" s="17"/>
    </row>
    <row r="8" spans="1:1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7" t="s">
        <v>5</v>
      </c>
      <c r="B9" s="17"/>
      <c r="C9" s="17"/>
      <c r="D9" s="17"/>
      <c r="E9" s="17"/>
      <c r="F9" s="77">
        <v>0.25</v>
      </c>
      <c r="G9" s="17"/>
      <c r="H9" s="17"/>
      <c r="I9" s="17" t="s">
        <v>13</v>
      </c>
      <c r="J9" s="17"/>
      <c r="K9" s="17"/>
      <c r="L9" s="76">
        <v>2000</v>
      </c>
    </row>
    <row r="10" spans="1:1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A11" s="17" t="s">
        <v>6</v>
      </c>
      <c r="B11" s="17"/>
      <c r="C11" s="17"/>
      <c r="D11" s="17"/>
      <c r="E11" s="17"/>
      <c r="F11" s="54">
        <f>F7*F9</f>
        <v>6125</v>
      </c>
      <c r="G11" s="17"/>
      <c r="H11" s="17"/>
      <c r="I11" s="17" t="s">
        <v>14</v>
      </c>
      <c r="J11" s="17"/>
      <c r="K11" s="17"/>
      <c r="L11" s="79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7" t="s">
        <v>7</v>
      </c>
      <c r="B13" s="17"/>
      <c r="C13" s="17"/>
      <c r="D13" s="17"/>
      <c r="E13" s="17"/>
      <c r="F13" s="78">
        <v>1200</v>
      </c>
      <c r="G13" s="17"/>
      <c r="H13" s="17" t="s">
        <v>15</v>
      </c>
      <c r="I13" s="17"/>
      <c r="J13" s="17"/>
      <c r="K13" s="17"/>
      <c r="L13" s="54">
        <f>IF(L3&lt;&gt;"",L3+L5+L9+L11,"")</f>
        <v>26500</v>
      </c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8" t="s">
        <v>8</v>
      </c>
      <c r="B15" s="17"/>
      <c r="C15" s="17"/>
      <c r="D15" s="17"/>
      <c r="E15" s="17"/>
      <c r="F15" s="64">
        <f>(IF(F11&lt;&gt;"",F11-F13,""))</f>
        <v>4925</v>
      </c>
      <c r="G15" s="17"/>
      <c r="H15" s="17" t="s">
        <v>25</v>
      </c>
      <c r="I15" s="17"/>
      <c r="J15" s="17"/>
      <c r="K15" s="17"/>
      <c r="L15" s="17"/>
    </row>
    <row r="16" spans="1:12" x14ac:dyDescent="0.25">
      <c r="A16" s="85">
        <v>630</v>
      </c>
      <c r="B16" s="85"/>
      <c r="C16" s="17"/>
      <c r="D16" s="17"/>
      <c r="E16" s="17"/>
      <c r="F16" s="17"/>
      <c r="G16" s="17"/>
      <c r="H16" s="17" t="s">
        <v>16</v>
      </c>
      <c r="I16" s="17"/>
      <c r="J16" s="17"/>
      <c r="K16" s="17"/>
      <c r="L16" s="80"/>
    </row>
    <row r="17" spans="1:12" x14ac:dyDescent="0.25">
      <c r="A17" s="19" t="b">
        <f>IF(L3&lt;0,"",IF(L16&gt;0,IF(F21&gt;0,F15+F21,F15-F21)))</f>
        <v>0</v>
      </c>
      <c r="B17" s="17">
        <f>IF(L9&gt;0,F9*L9,"")</f>
        <v>500</v>
      </c>
      <c r="C17" s="86" t="s">
        <v>9</v>
      </c>
      <c r="D17" s="86"/>
      <c r="E17" s="29"/>
      <c r="F17" s="55">
        <f>L26</f>
        <v>5425</v>
      </c>
      <c r="G17" s="17"/>
      <c r="H17" s="17"/>
      <c r="I17" s="17"/>
      <c r="J17" s="17"/>
      <c r="K17" s="17"/>
      <c r="L17" s="17"/>
    </row>
    <row r="18" spans="1:12" x14ac:dyDescent="0.25">
      <c r="A18" s="19">
        <f>IF(L9&lt;0,L9*F9,0)</f>
        <v>0</v>
      </c>
      <c r="B18" s="17">
        <f>ABS(IF(F20&lt;&gt;"",F20,""))</f>
        <v>0</v>
      </c>
      <c r="C18" s="28"/>
      <c r="D18" s="28"/>
      <c r="E18" s="28"/>
      <c r="F18" s="17"/>
      <c r="G18" s="17"/>
      <c r="H18" s="17" t="s">
        <v>17</v>
      </c>
      <c r="I18" s="17"/>
      <c r="J18" s="17"/>
      <c r="K18" s="17"/>
      <c r="L18" s="54">
        <f>IF(L3&lt;0,"",IF(L13&lt;&gt;"",L13-L16,""))</f>
        <v>26500</v>
      </c>
    </row>
    <row r="19" spans="1:12" x14ac:dyDescent="0.25">
      <c r="A19" s="20">
        <f>IF(L11&lt;0,L11*F9,0)</f>
        <v>0</v>
      </c>
      <c r="B19" s="30">
        <f>IF(L11&gt;0,L11*F9,0)</f>
        <v>0</v>
      </c>
      <c r="C19" s="86" t="s">
        <v>0</v>
      </c>
      <c r="D19" s="86"/>
      <c r="E19" s="21" t="s">
        <v>27</v>
      </c>
      <c r="F19" s="55">
        <f>IF(L9&lt;&gt;"",L9*(F9),IF(L11&lt;&gt;"",L11*(F9),0))</f>
        <v>500</v>
      </c>
      <c r="G19" s="17"/>
      <c r="H19" s="17"/>
      <c r="I19" s="17"/>
      <c r="J19" s="17"/>
      <c r="K19" s="17"/>
      <c r="L19" s="17"/>
    </row>
    <row r="20" spans="1:12" x14ac:dyDescent="0.25">
      <c r="A20" s="22">
        <f>IF(F15&gt;0,F15,"")</f>
        <v>4925</v>
      </c>
      <c r="B20" s="23" t="str">
        <f>IF(F15&lt;0,F15,"")</f>
        <v/>
      </c>
      <c r="C20" s="17"/>
      <c r="D20" s="17"/>
      <c r="E20" s="17" t="s">
        <v>28</v>
      </c>
      <c r="F20" s="55">
        <f>ABS(IF(L3&lt;0,F15+F19,0))</f>
        <v>0</v>
      </c>
      <c r="G20" s="17"/>
      <c r="H20" s="17" t="s">
        <v>18</v>
      </c>
      <c r="I20" s="17"/>
      <c r="J20" s="17"/>
      <c r="K20" s="17"/>
      <c r="L20" s="56">
        <f>IF(F9&lt;&gt;"",F9,"")</f>
        <v>0.25</v>
      </c>
    </row>
    <row r="21" spans="1:12" ht="15.75" thickBot="1" x14ac:dyDescent="0.3">
      <c r="A21" s="17"/>
      <c r="B21" s="17"/>
      <c r="C21" s="17"/>
      <c r="D21" s="17"/>
      <c r="E21" s="17" t="s">
        <v>26</v>
      </c>
      <c r="F21" s="55">
        <f>SUM(F19:F20)</f>
        <v>500</v>
      </c>
      <c r="G21" s="17"/>
      <c r="H21" s="17"/>
      <c r="I21" s="17"/>
      <c r="J21" s="17"/>
      <c r="K21" s="17"/>
      <c r="L21" s="17"/>
    </row>
    <row r="22" spans="1:12" ht="15.75" x14ac:dyDescent="0.25">
      <c r="A22" s="61"/>
      <c r="B22" s="84" t="s">
        <v>24</v>
      </c>
      <c r="C22" s="84"/>
      <c r="D22" s="84"/>
      <c r="E22" s="84"/>
      <c r="F22" s="62"/>
      <c r="G22" s="17"/>
      <c r="H22" s="17" t="s">
        <v>19</v>
      </c>
      <c r="I22" s="17"/>
      <c r="J22" s="17"/>
      <c r="K22" s="17"/>
      <c r="L22" s="54">
        <f>IF(L18&lt;&gt;"",L18*L20,"")</f>
        <v>6625</v>
      </c>
    </row>
    <row r="23" spans="1:12" x14ac:dyDescent="0.25">
      <c r="A23" s="15"/>
      <c r="B23" s="4"/>
      <c r="C23" s="4"/>
      <c r="D23" s="4"/>
      <c r="E23" s="4"/>
      <c r="F23" s="24"/>
      <c r="G23" s="17"/>
      <c r="H23" s="17"/>
      <c r="I23" s="17"/>
      <c r="J23" s="17"/>
      <c r="K23" s="17"/>
      <c r="L23" s="17"/>
    </row>
    <row r="24" spans="1:12" x14ac:dyDescent="0.25">
      <c r="A24" s="6">
        <f>IF(F17&lt;&gt;0,F17,"")</f>
        <v>5425</v>
      </c>
      <c r="B24" s="7">
        <v>6300</v>
      </c>
      <c r="C24" s="65" t="s">
        <v>94</v>
      </c>
      <c r="D24" s="65" t="s">
        <v>100</v>
      </c>
      <c r="E24" s="7">
        <v>4752</v>
      </c>
      <c r="F24" s="8">
        <f>IF(L31&gt;=0,L31,0)</f>
        <v>3225</v>
      </c>
      <c r="G24" s="17"/>
      <c r="H24" s="17" t="s">
        <v>20</v>
      </c>
      <c r="I24" s="17"/>
      <c r="J24" s="17"/>
      <c r="K24" s="17"/>
      <c r="L24" s="87">
        <f>F13</f>
        <v>1200</v>
      </c>
    </row>
    <row r="25" spans="1:12" x14ac:dyDescent="0.25">
      <c r="A25" s="9">
        <f>SUM(IF(L11&lt;0,L11*(-F9),"0"),IF(L9&lt;0,L9*(-F9),0))</f>
        <v>0</v>
      </c>
      <c r="B25" s="10">
        <v>6301</v>
      </c>
      <c r="C25" s="65" t="s">
        <v>95</v>
      </c>
      <c r="D25" s="65" t="s">
        <v>101</v>
      </c>
      <c r="E25" s="10">
        <v>473</v>
      </c>
      <c r="F25" s="11">
        <f>IF(L29&lt;&gt;"",L29,0)</f>
        <v>2200</v>
      </c>
      <c r="G25" s="17"/>
      <c r="H25" s="17"/>
      <c r="I25" s="17"/>
      <c r="J25" s="17"/>
      <c r="K25" s="17"/>
      <c r="L25" s="17"/>
    </row>
    <row r="26" spans="1:12" x14ac:dyDescent="0.25">
      <c r="A26" s="12">
        <f>IF(L31&lt;0,ABS(L31),0)</f>
        <v>0</v>
      </c>
      <c r="B26" s="10">
        <v>4709</v>
      </c>
      <c r="C26" s="65" t="s">
        <v>96</v>
      </c>
      <c r="D26" s="65" t="s">
        <v>95</v>
      </c>
      <c r="E26" s="10">
        <v>6301</v>
      </c>
      <c r="F26" s="11">
        <f>SUM(IF(L9&gt;0,L9*F9,IF(L11&gt;0,L11*(F9),0)))</f>
        <v>500</v>
      </c>
      <c r="G26" s="17"/>
      <c r="H26" s="17" t="s">
        <v>21</v>
      </c>
      <c r="I26" s="17"/>
      <c r="J26" s="17"/>
      <c r="K26" s="17"/>
      <c r="L26" s="54">
        <f>IF(L22&lt;&gt;"",L22-L24,0)</f>
        <v>5425</v>
      </c>
    </row>
    <row r="27" spans="1:12" x14ac:dyDescent="0.25">
      <c r="A27" s="12"/>
      <c r="B27" s="10"/>
      <c r="C27" s="65"/>
      <c r="D27" s="65" t="s">
        <v>102</v>
      </c>
      <c r="E27" s="10">
        <v>6301</v>
      </c>
      <c r="F27" s="11">
        <f>ABS(F20)</f>
        <v>0</v>
      </c>
      <c r="G27" s="17"/>
      <c r="H27" s="17"/>
      <c r="I27" s="17"/>
      <c r="J27" s="17"/>
      <c r="K27" s="17"/>
      <c r="L27" s="4"/>
    </row>
    <row r="28" spans="1:12" x14ac:dyDescent="0.25">
      <c r="A28" s="12">
        <f>ABS(IF(L3&lt;0,F15+F19,0))</f>
        <v>0</v>
      </c>
      <c r="B28" s="10">
        <v>4745</v>
      </c>
      <c r="C28" s="65" t="s">
        <v>97</v>
      </c>
      <c r="D28" s="65" t="s">
        <v>103</v>
      </c>
      <c r="E28" s="10">
        <v>479</v>
      </c>
      <c r="F28" s="11">
        <f>SUM(IF(L11&lt;=0,L11*(-F9),0))</f>
        <v>0</v>
      </c>
      <c r="G28" s="17"/>
      <c r="H28" s="17"/>
      <c r="I28" s="17"/>
      <c r="J28" s="17"/>
      <c r="K28" s="17"/>
      <c r="L28" s="17"/>
    </row>
    <row r="29" spans="1:12" x14ac:dyDescent="0.25">
      <c r="A29" s="12">
        <f>SUM(IF(L9&gt;=0,L9*(F9),0))</f>
        <v>500</v>
      </c>
      <c r="B29" s="10">
        <v>4740</v>
      </c>
      <c r="C29" s="65" t="s">
        <v>98</v>
      </c>
      <c r="D29" s="65"/>
      <c r="E29" s="25"/>
      <c r="F29" s="11"/>
      <c r="G29" s="17"/>
      <c r="H29" s="17" t="s">
        <v>22</v>
      </c>
      <c r="I29" s="17"/>
      <c r="J29" s="17"/>
      <c r="K29" s="17"/>
      <c r="L29" s="76">
        <v>2200</v>
      </c>
    </row>
    <row r="30" spans="1:12" x14ac:dyDescent="0.25">
      <c r="A30" s="12">
        <f>IF(L11&gt;=0,L11*(F9),0)</f>
        <v>0</v>
      </c>
      <c r="B30" s="10">
        <v>479</v>
      </c>
      <c r="C30" s="65" t="s">
        <v>99</v>
      </c>
      <c r="D30" s="65" t="s">
        <v>104</v>
      </c>
      <c r="E30" s="10">
        <v>4740</v>
      </c>
      <c r="F30" s="11">
        <f>IF(L9&lt;=0,L9*(-F9),0)</f>
        <v>0</v>
      </c>
      <c r="G30" s="17"/>
      <c r="H30" s="17"/>
      <c r="I30" s="17"/>
      <c r="J30" s="17"/>
      <c r="K30" s="17"/>
      <c r="L30" s="17"/>
    </row>
    <row r="31" spans="1:12" x14ac:dyDescent="0.25">
      <c r="A31" s="13"/>
      <c r="B31" s="26"/>
      <c r="C31" s="5"/>
      <c r="D31" s="65" t="s">
        <v>105</v>
      </c>
      <c r="E31" s="14">
        <v>4745</v>
      </c>
      <c r="F31" s="27">
        <f>IF(L16&lt;&gt;"",F9*L16,0)</f>
        <v>0</v>
      </c>
      <c r="G31" s="17"/>
      <c r="H31" s="17" t="s">
        <v>23</v>
      </c>
      <c r="I31" s="17"/>
      <c r="J31" s="17"/>
      <c r="K31" s="17"/>
      <c r="L31" s="54">
        <f>IF(OR(L26&lt;&gt;"",L29&lt;&gt;""),L26-L29,"")</f>
        <v>3225</v>
      </c>
    </row>
    <row r="32" spans="1:12" x14ac:dyDescent="0.25">
      <c r="A32" s="15">
        <f>SUM(A24:A30)</f>
        <v>5925</v>
      </c>
      <c r="B32" s="4"/>
      <c r="C32" s="4"/>
      <c r="D32" s="4"/>
      <c r="E32" s="4"/>
      <c r="F32" s="16">
        <f>SUM(F24:F31)</f>
        <v>5925</v>
      </c>
      <c r="G32" s="17"/>
      <c r="H32" s="17"/>
      <c r="I32" s="17"/>
      <c r="J32" s="17"/>
      <c r="K32" s="17"/>
      <c r="L32" s="17"/>
    </row>
    <row r="33" spans="1:6" ht="15.75" thickBot="1" x14ac:dyDescent="0.3">
      <c r="A33" s="1"/>
      <c r="B33" s="2"/>
      <c r="C33" s="2"/>
      <c r="D33" s="2"/>
      <c r="E33" s="2"/>
      <c r="F33" s="3"/>
    </row>
  </sheetData>
  <sheetProtection algorithmName="SHA-512" hashValue="nAZwv7t/qCDaBMBU0NLD6dGHUqSpRn+f3/wXYlJwMA6+M8d7wa0RPY0f+pbsJY3BaPBYXiQhCBK5URG5sAbunA==" saltValue="B09+vUAsdguT1NOrBjcz0A==" spinCount="100000" sheet="1" objects="1" scenarios="1"/>
  <mergeCells count="6">
    <mergeCell ref="A1:F1"/>
    <mergeCell ref="H1:L1"/>
    <mergeCell ref="B22:E22"/>
    <mergeCell ref="A16:B16"/>
    <mergeCell ref="C19:D19"/>
    <mergeCell ref="C17:D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&amp;C&amp;"-,Negrita"&amp;12CÁLCULO-LIQUIDACIÓN IMPUESTO SOCIEDADES
CONTABILIZACIÓN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CUENTA DE PÉRDIDAS Y GANANCIAS</vt:lpstr>
      <vt:lpstr>CALCULO ASIENTO IS</vt:lpstr>
      <vt:lpstr>BAI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cp:lastPrinted>2008-02-20T12:15:04Z</cp:lastPrinted>
  <dcterms:created xsi:type="dcterms:W3CDTF">2008-02-19T11:58:51Z</dcterms:created>
  <dcterms:modified xsi:type="dcterms:W3CDTF">2014-07-15T14:16:09Z</dcterms:modified>
</cp:coreProperties>
</file>