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MA\Desktop\"/>
    </mc:Choice>
  </mc:AlternateContent>
  <workbookProtection workbookAlgorithmName="SHA-512" workbookHashValue="zoa95Kgl3dYnNpxWTSHvwtX24CroI/XWkhaRKEOxed5ZgPg954Oa0GUNFEwXmdGVVhgU122TllUZAwGb/vx+nw==" workbookSaltValue="9g0KwqaqK89Clv982MdBGw==" workbookSpinCount="100000" lockStructure="1"/>
  <bookViews>
    <workbookView xWindow="240" yWindow="120" windowWidth="13020" windowHeight="10455"/>
  </bookViews>
  <sheets>
    <sheet name="FRA. DTO. COMERCIAL" sheetId="4" r:id="rId1"/>
    <sheet name="CONDICIONES BANCAJA" sheetId="1" r:id="rId2"/>
    <sheet name="CONDICIONES BBVA" sheetId="5" r:id="rId3"/>
    <sheet name="CONDICIONES SANTANDER" sheetId="6" r:id="rId4"/>
  </sheets>
  <definedNames>
    <definedName name="COMISIONBANCAJA">'CONDICIONES BANCAJA'!$E$6:$F$10</definedName>
    <definedName name="COMISIONBBVA">'CONDICIONES BBVA'!$E$6:$F$10</definedName>
    <definedName name="COMISIONSANTANDER">'CONDICIONES SANTANDER'!$E$6:$F$10</definedName>
    <definedName name="CORREOBANCAJA">'CONDICIONES BANCAJA'!$K$6</definedName>
    <definedName name="CORREOBBVA">'CONDICIONES BBVA'!$K$6</definedName>
    <definedName name="CORREOSANTANDER">'CONDICIONES SANTANDER'!$K$6</definedName>
    <definedName name="DTOBANCAJA">'CONDICIONES BANCAJA'!$H$6:$I$11</definedName>
    <definedName name="DTOBBVA">'CONDICIONES BBVA'!$H$6:$I$11</definedName>
    <definedName name="DTOSANTANDER">'CONDICIONES SANTANDER'!$H$6:$I$11</definedName>
    <definedName name="MínimoBancaja">'CONDICIONES BANCAJA'!$F$10</definedName>
    <definedName name="MínimoBbva">'CONDICIONES BBVA'!$F$10</definedName>
    <definedName name="MínimoSantander">'CONDICIONES SANTANDER'!$F$10</definedName>
    <definedName name="TIMBREBANCAJA">'CONDICIONES BANCAJA'!$B$5:$C$21</definedName>
    <definedName name="TIMBREBBVA">'CONDICIONES BBVA'!$B$6:$C$21</definedName>
    <definedName name="TIMBRES">'CONDICIONES BANCAJA'!$B$7:$C$20</definedName>
    <definedName name="TIMBRESANTANDER">'CONDICIONES SANTANDER'!$B$6:$C$21</definedName>
  </definedNames>
  <calcPr calcId="152511"/>
</workbook>
</file>

<file path=xl/calcChain.xml><?xml version="1.0" encoding="utf-8"?>
<calcChain xmlns="http://schemas.openxmlformats.org/spreadsheetml/2006/main">
  <c r="F15" i="4" l="1"/>
  <c r="G15" i="4" s="1"/>
  <c r="H15" i="4" s="1"/>
  <c r="F16" i="4"/>
  <c r="G16" i="4" s="1"/>
  <c r="H16" i="4" s="1"/>
  <c r="F17" i="4"/>
  <c r="F18" i="4"/>
  <c r="F19" i="4"/>
  <c r="F20" i="4"/>
  <c r="F21" i="4"/>
  <c r="G21" i="4" s="1"/>
  <c r="H21" i="4" s="1"/>
  <c r="F22" i="4"/>
  <c r="G22" i="4" s="1"/>
  <c r="H22" i="4" s="1"/>
  <c r="F23" i="4"/>
  <c r="G23" i="4" s="1"/>
  <c r="H23" i="4" s="1"/>
  <c r="F24" i="4"/>
  <c r="G24" i="4" s="1"/>
  <c r="H24" i="4" s="1"/>
  <c r="F25" i="4"/>
  <c r="G25" i="4" s="1"/>
  <c r="H25" i="4" s="1"/>
  <c r="F26" i="4"/>
  <c r="F27" i="4"/>
  <c r="G27" i="4" s="1"/>
  <c r="H27" i="4" s="1"/>
  <c r="F28" i="4"/>
  <c r="G28" i="4" s="1"/>
  <c r="H28" i="4" s="1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14" i="4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14" i="4"/>
  <c r="J14" i="4" s="1"/>
  <c r="G17" i="4"/>
  <c r="H17" i="4" s="1"/>
  <c r="G18" i="4"/>
  <c r="H18" i="4" s="1"/>
  <c r="G19" i="4"/>
  <c r="H19" i="4" s="1"/>
  <c r="G20" i="4"/>
  <c r="H20" i="4" s="1"/>
  <c r="G26" i="4"/>
  <c r="H26" i="4" s="1"/>
  <c r="L14" i="4"/>
  <c r="F14" i="4"/>
  <c r="G14" i="4" s="1"/>
  <c r="C11" i="4"/>
  <c r="B11" i="4"/>
  <c r="D6" i="4"/>
  <c r="F11" i="4" l="1"/>
  <c r="H14" i="4"/>
  <c r="D11" i="4" s="1"/>
  <c r="G11" i="4"/>
  <c r="E11" i="4"/>
  <c r="E8" i="4"/>
  <c r="J11" i="4" l="1"/>
  <c r="H11" i="4"/>
  <c r="I8" i="4" s="1"/>
  <c r="L6" i="4" s="1"/>
</calcChain>
</file>

<file path=xl/comments1.xml><?xml version="1.0" encoding="utf-8"?>
<comments xmlns="http://schemas.openxmlformats.org/spreadsheetml/2006/main">
  <authors>
    <author>luisma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Introduce la fecha de negociación de la remesa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 xml:space="preserve">Introduce el tipo de efecto:
d=domiciliado
dna=domiciliado no aceptado
nd=no domiciliado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Introduce el importe de los efectos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Introduce el vencimiento de los efectos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<sst xmlns="http://schemas.openxmlformats.org/spreadsheetml/2006/main" count="100" uniqueCount="47">
  <si>
    <t>BANCO</t>
  </si>
  <si>
    <t>DÍAS</t>
  </si>
  <si>
    <t xml:space="preserve">      DÍAS</t>
  </si>
  <si>
    <t>INTERESES</t>
  </si>
  <si>
    <t>CORREO</t>
  </si>
  <si>
    <t>TIPO DE EFECTO</t>
  </si>
  <si>
    <t>NOMINAL</t>
  </si>
  <si>
    <t>TIPO INTERÉS</t>
  </si>
  <si>
    <t>TIMBRE</t>
  </si>
  <si>
    <t>VENCIMIENTO</t>
  </si>
  <si>
    <t xml:space="preserve">            ESCALA DEL TIMBRE DEL IAJD</t>
  </si>
  <si>
    <t>EXCESO*</t>
  </si>
  <si>
    <t xml:space="preserve">           COMISIONES</t>
  </si>
  <si>
    <t>CLAVE</t>
  </si>
  <si>
    <t>PORCENTAJE</t>
  </si>
  <si>
    <t>d</t>
  </si>
  <si>
    <t>dna</t>
  </si>
  <si>
    <t>nd</t>
  </si>
  <si>
    <t>Mínimo</t>
  </si>
  <si>
    <t xml:space="preserve">    TIPO DE DESCUENTO</t>
  </si>
  <si>
    <t>TIPO</t>
  </si>
  <si>
    <t xml:space="preserve">   CORREO</t>
  </si>
  <si>
    <t>d=domiciliado</t>
  </si>
  <si>
    <t>dna=domiciliado no aceptado</t>
  </si>
  <si>
    <t>nd=no domiciliado</t>
  </si>
  <si>
    <t xml:space="preserve">                                 CONDICIONES BBVA</t>
  </si>
  <si>
    <t xml:space="preserve">                           CONDICIONES BANCAJA </t>
  </si>
  <si>
    <t xml:space="preserve">                     CONDICIONES BANCO SANTANDER </t>
  </si>
  <si>
    <t xml:space="preserve">                 FACTURA DE DESCUENTO COMERCIAL</t>
  </si>
  <si>
    <t xml:space="preserve">                     COSTE EFECTIVO EN % ANUAL:</t>
  </si>
  <si>
    <t xml:space="preserve">            COMISIONES</t>
  </si>
  <si>
    <t xml:space="preserve">               FECHA DE NEGOCIACIÓN:</t>
  </si>
  <si>
    <t xml:space="preserve">               VENCIMIENTO MEDIO REMESA, DÍAS:</t>
  </si>
  <si>
    <t xml:space="preserve">       EFECTOS</t>
  </si>
  <si>
    <t xml:space="preserve"> TOTAL NEGOCIADO</t>
  </si>
  <si>
    <t xml:space="preserve"> INTERESES</t>
  </si>
  <si>
    <t xml:space="preserve">    C.EFECTO</t>
  </si>
  <si>
    <t xml:space="preserve">   TIMBRES</t>
  </si>
  <si>
    <t xml:space="preserve">     CORREO</t>
  </si>
  <si>
    <t xml:space="preserve">     EFECTIVO NEGOCIACIÓN</t>
  </si>
  <si>
    <t>T.Comisión</t>
  </si>
  <si>
    <t>TOTAL GASTOS</t>
  </si>
  <si>
    <t>Nº</t>
  </si>
  <si>
    <t>COMISIÓN</t>
  </si>
  <si>
    <t>TAE VTO MEDIO</t>
  </si>
  <si>
    <t>BANCAJA</t>
  </si>
  <si>
    <t>FECHA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</si>
</sst>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  <numFmt numFmtId="165" formatCode="0.000%"/>
    <numFmt numFmtId="166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7" tint="-0.249977111117893"/>
      <name val="Arial Rounded MT Bold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theme="7" tint="-0.249977111117893"/>
      <name val="Arial Rounded MT Bold"/>
      <family val="2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7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7" tint="-0.249977111117893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3" fillId="0" borderId="2" xfId="0" applyFont="1" applyBorder="1"/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7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18" xfId="1" applyNumberFormat="1" applyFont="1" applyBorder="1" applyAlignment="1">
      <alignment horizontal="center"/>
    </xf>
    <xf numFmtId="164" fontId="0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/>
    <xf numFmtId="0" fontId="2" fillId="5" borderId="1" xfId="0" applyFont="1" applyFill="1" applyBorder="1"/>
    <xf numFmtId="0" fontId="2" fillId="5" borderId="8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16" xfId="0" applyFont="1" applyFill="1" applyBorder="1"/>
    <xf numFmtId="0" fontId="6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6" fillId="7" borderId="2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6" xfId="0" applyFont="1" applyFill="1" applyBorder="1"/>
    <xf numFmtId="0" fontId="2" fillId="4" borderId="2" xfId="0" applyFont="1" applyFill="1" applyBorder="1"/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6" xfId="0" applyFont="1" applyFill="1" applyBorder="1"/>
    <xf numFmtId="0" fontId="6" fillId="8" borderId="2" xfId="0" applyFont="1" applyFill="1" applyBorder="1"/>
    <xf numFmtId="0" fontId="0" fillId="8" borderId="3" xfId="0" applyFill="1" applyBorder="1"/>
    <xf numFmtId="0" fontId="0" fillId="8" borderId="4" xfId="0" applyFill="1" applyBorder="1"/>
    <xf numFmtId="165" fontId="0" fillId="0" borderId="17" xfId="1" applyNumberFormat="1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4" xfId="0" applyFont="1" applyFill="1" applyBorder="1"/>
    <xf numFmtId="10" fontId="0" fillId="0" borderId="11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0" xfId="0" applyFont="1"/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8" xfId="1" applyNumberFormat="1" applyFont="1" applyBorder="1" applyAlignment="1">
      <alignment horizontal="center"/>
    </xf>
    <xf numFmtId="164" fontId="0" fillId="0" borderId="7" xfId="0" applyNumberFormat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11" borderId="1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44" fontId="0" fillId="0" borderId="23" xfId="0" applyNumberFormat="1" applyBorder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/>
    <xf numFmtId="164" fontId="2" fillId="8" borderId="23" xfId="0" applyNumberFormat="1" applyFont="1" applyFill="1" applyBorder="1" applyAlignment="1">
      <alignment horizontal="center"/>
    </xf>
    <xf numFmtId="10" fontId="0" fillId="0" borderId="0" xfId="1" applyNumberFormat="1" applyFont="1"/>
    <xf numFmtId="0" fontId="10" fillId="0" borderId="0" xfId="0" applyFont="1"/>
    <xf numFmtId="0" fontId="2" fillId="10" borderId="2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0" borderId="4" xfId="0" applyFont="1" applyFill="1" applyBorder="1" applyAlignment="1">
      <alignment horizontal="left"/>
    </xf>
    <xf numFmtId="14" fontId="2" fillId="12" borderId="4" xfId="0" applyNumberFormat="1" applyFont="1" applyFill="1" applyBorder="1" applyAlignment="1" applyProtection="1">
      <alignment horizontal="center"/>
      <protection locked="0"/>
    </xf>
    <xf numFmtId="0" fontId="2" fillId="11" borderId="0" xfId="0" applyFont="1" applyFill="1" applyAlignment="1" applyProtection="1">
      <alignment horizontal="center"/>
      <protection locked="0"/>
    </xf>
    <xf numFmtId="164" fontId="0" fillId="0" borderId="25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11" borderId="26" xfId="0" applyFont="1" applyFill="1" applyBorder="1" applyAlignment="1">
      <alignment horizontal="center"/>
    </xf>
    <xf numFmtId="10" fontId="2" fillId="13" borderId="1" xfId="1" applyNumberFormat="1" applyFont="1" applyFill="1" applyBorder="1" applyAlignment="1">
      <alignment horizontal="center"/>
    </xf>
    <xf numFmtId="164" fontId="2" fillId="9" borderId="3" xfId="0" applyNumberFormat="1" applyFont="1" applyFill="1" applyBorder="1" applyAlignment="1">
      <alignment horizontal="left"/>
    </xf>
    <xf numFmtId="0" fontId="2" fillId="9" borderId="24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2" xfId="0" applyBorder="1" applyAlignment="1">
      <alignment horizontal="left"/>
    </xf>
    <xf numFmtId="164" fontId="2" fillId="0" borderId="3" xfId="0" applyNumberFormat="1" applyFont="1" applyFill="1" applyBorder="1" applyAlignment="1"/>
    <xf numFmtId="0" fontId="2" fillId="0" borderId="3" xfId="0" applyFont="1" applyFill="1" applyBorder="1" applyAlignment="1"/>
    <xf numFmtId="0" fontId="0" fillId="0" borderId="0" xfId="0" applyAlignment="1">
      <alignment horizontal="center"/>
    </xf>
    <xf numFmtId="14" fontId="2" fillId="0" borderId="5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1">
    <dxf>
      <font>
        <b/>
        <i val="0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3</xdr:row>
          <xdr:rowOff>19050</xdr:rowOff>
        </xdr:from>
        <xdr:to>
          <xdr:col>6</xdr:col>
          <xdr:colOff>1209675</xdr:colOff>
          <xdr:row>4</xdr:row>
          <xdr:rowOff>180975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ES" sz="700" b="1" i="0" u="none" strike="noStrike" baseline="0">
                  <a:solidFill>
                    <a:srgbClr val="000000"/>
                  </a:solidFill>
                  <a:latin typeface="Calibri"/>
                </a:rPr>
                <a:t>NUEVA NEGOCIACIÓN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L31"/>
  <sheetViews>
    <sheetView tabSelected="1" topLeftCell="B1" workbookViewId="0">
      <selection activeCell="E14" sqref="E14"/>
    </sheetView>
  </sheetViews>
  <sheetFormatPr baseColWidth="10" defaultRowHeight="15" x14ac:dyDescent="0.25"/>
  <cols>
    <col min="1" max="1" width="10.85546875" customWidth="1"/>
    <col min="2" max="2" width="11.5703125" customWidth="1"/>
    <col min="3" max="3" width="18.5703125" customWidth="1"/>
    <col min="4" max="4" width="16.5703125" customWidth="1"/>
    <col min="5" max="5" width="13.7109375" customWidth="1"/>
    <col min="6" max="6" width="11.140625" customWidth="1"/>
    <col min="7" max="7" width="11.85546875" customWidth="1"/>
    <col min="8" max="8" width="14.85546875" customWidth="1"/>
    <col min="9" max="9" width="13.7109375" customWidth="1"/>
    <col min="10" max="10" width="15" customWidth="1"/>
  </cols>
  <sheetData>
    <row r="1" spans="2:12" ht="15.75" thickBot="1" x14ac:dyDescent="0.3">
      <c r="C1" s="1"/>
    </row>
    <row r="2" spans="2:12" ht="27.75" thickBot="1" x14ac:dyDescent="0.4">
      <c r="B2" s="2" t="s">
        <v>28</v>
      </c>
      <c r="C2" s="3"/>
      <c r="D2" s="4"/>
      <c r="E2" s="4"/>
      <c r="F2" s="4"/>
      <c r="G2" s="5"/>
      <c r="H2" s="5"/>
      <c r="I2" s="5"/>
      <c r="J2" s="6"/>
    </row>
    <row r="4" spans="2:12" x14ac:dyDescent="0.25">
      <c r="I4" t="s">
        <v>0</v>
      </c>
      <c r="J4" s="93" t="s">
        <v>45</v>
      </c>
    </row>
    <row r="5" spans="2:12" ht="15.75" thickBot="1" x14ac:dyDescent="0.3">
      <c r="D5" s="104" t="s">
        <v>46</v>
      </c>
    </row>
    <row r="6" spans="2:12" ht="15.75" thickBot="1" x14ac:dyDescent="0.3">
      <c r="B6" s="100" t="s">
        <v>31</v>
      </c>
      <c r="C6" s="101"/>
      <c r="D6" s="105">
        <f ca="1">TODAY()</f>
        <v>41678</v>
      </c>
      <c r="E6" s="92">
        <v>40473</v>
      </c>
      <c r="F6" s="64"/>
      <c r="G6" s="64"/>
      <c r="H6" s="64"/>
      <c r="I6" s="89" t="s">
        <v>29</v>
      </c>
      <c r="J6" s="90"/>
      <c r="K6" s="91"/>
      <c r="L6" s="97">
        <f>((1+I8)^(360/E8))-1</f>
        <v>8.1351440665627273E-2</v>
      </c>
    </row>
    <row r="7" spans="2:12" ht="15.75" thickBot="1" x14ac:dyDescent="0.3">
      <c r="B7" s="64"/>
      <c r="C7" s="64"/>
      <c r="D7" s="64"/>
      <c r="E7" s="64"/>
      <c r="F7" s="64"/>
      <c r="G7" s="64"/>
      <c r="H7" s="66"/>
      <c r="I7" s="67"/>
      <c r="J7" s="8"/>
      <c r="K7" s="9"/>
      <c r="L7" s="65"/>
    </row>
    <row r="8" spans="2:12" ht="15.75" thickBot="1" x14ac:dyDescent="0.3">
      <c r="B8" s="7" t="s">
        <v>32</v>
      </c>
      <c r="C8" s="8"/>
      <c r="D8" s="8"/>
      <c r="E8" s="74">
        <f>IF(C11=0,"",SUMPRODUCT(D14:D28,F14:F28)/C11)</f>
        <v>136.55908167181533</v>
      </c>
      <c r="F8" s="75" t="s">
        <v>2</v>
      </c>
      <c r="G8" s="64"/>
      <c r="H8" s="88" t="s">
        <v>44</v>
      </c>
      <c r="I8" s="87">
        <f>(C11/H11)-1</f>
        <v>3.0112546479463376E-2</v>
      </c>
      <c r="J8" s="64"/>
      <c r="K8" s="64"/>
      <c r="L8" s="64"/>
    </row>
    <row r="9" spans="2:12" ht="15.75" thickBot="1" x14ac:dyDescent="0.3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2:12" ht="15.75" thickBot="1" x14ac:dyDescent="0.3">
      <c r="B10" s="7" t="s">
        <v>33</v>
      </c>
      <c r="C10" s="8" t="s">
        <v>34</v>
      </c>
      <c r="D10" s="8" t="s">
        <v>35</v>
      </c>
      <c r="E10" s="8" t="s">
        <v>36</v>
      </c>
      <c r="F10" s="8" t="s">
        <v>37</v>
      </c>
      <c r="G10" s="8" t="s">
        <v>38</v>
      </c>
      <c r="H10" s="8" t="s">
        <v>39</v>
      </c>
      <c r="I10" s="8"/>
      <c r="J10" s="77" t="s">
        <v>41</v>
      </c>
      <c r="K10" s="10"/>
      <c r="L10" s="64"/>
    </row>
    <row r="11" spans="2:12" ht="15.75" thickBot="1" x14ac:dyDescent="0.3">
      <c r="B11" s="23">
        <f>COUNT(B14:B28)</f>
        <v>15</v>
      </c>
      <c r="C11" s="72">
        <f>SUM(D14:D28)</f>
        <v>635764</v>
      </c>
      <c r="D11" s="84">
        <f>SUM(H14:H28)</f>
        <v>15843.280104444442</v>
      </c>
      <c r="E11" s="85">
        <f>SUM(J14:J28)</f>
        <v>170.12615</v>
      </c>
      <c r="F11" s="83">
        <f>SUM(L14:L28)</f>
        <v>2566.3300000000004</v>
      </c>
      <c r="G11" s="83">
        <f>SUM(K14:K28)</f>
        <v>5.0999999999999988</v>
      </c>
      <c r="H11" s="98">
        <f>C11-D11-E11-F11-G11</f>
        <v>617179.16374555556</v>
      </c>
      <c r="I11" s="99"/>
      <c r="J11" s="86">
        <f>D11+E11+F11+G11</f>
        <v>18584.836254444443</v>
      </c>
      <c r="K11" s="12"/>
      <c r="L11" s="95"/>
    </row>
    <row r="12" spans="2:12" ht="15.75" thickBot="1" x14ac:dyDescent="0.3">
      <c r="H12" s="102"/>
      <c r="I12" s="103"/>
      <c r="J12" s="78"/>
      <c r="K12" s="12"/>
      <c r="L12" s="95"/>
    </row>
    <row r="13" spans="2:12" x14ac:dyDescent="0.25">
      <c r="B13" s="63" t="s">
        <v>42</v>
      </c>
      <c r="C13" s="76" t="s">
        <v>5</v>
      </c>
      <c r="D13" s="76" t="s">
        <v>6</v>
      </c>
      <c r="E13" s="76" t="s">
        <v>9</v>
      </c>
      <c r="F13" s="76" t="s">
        <v>1</v>
      </c>
      <c r="G13" s="76" t="s">
        <v>7</v>
      </c>
      <c r="H13" s="76" t="s">
        <v>3</v>
      </c>
      <c r="I13" s="76" t="s">
        <v>40</v>
      </c>
      <c r="J13" s="76" t="s">
        <v>43</v>
      </c>
      <c r="K13" s="76" t="s">
        <v>4</v>
      </c>
      <c r="L13" s="96" t="s">
        <v>8</v>
      </c>
    </row>
    <row r="14" spans="2:12" x14ac:dyDescent="0.25">
      <c r="B14" s="79">
        <v>1</v>
      </c>
      <c r="C14" s="80" t="s">
        <v>15</v>
      </c>
      <c r="D14" s="81">
        <v>1000</v>
      </c>
      <c r="E14" s="82">
        <v>40540</v>
      </c>
      <c r="F14" s="70">
        <f>IF(E14="","",E14-$E$6)</f>
        <v>67</v>
      </c>
      <c r="G14" s="59">
        <f t="shared" ref="G14:G28" si="0">IF(E14="","",IF($J$4="BANCAJA",VLOOKUP(F14,DTOBANCAJA,2),IF($J$4="BBVA",VLOOKUP(F14,DTOBBVA,2),VLOOKUP(F14,DTOSANTANDER,2))))</f>
        <v>6.1199999999999997E-2</v>
      </c>
      <c r="H14" s="69">
        <f>IF(G14="","",(D14*G14*F14)/360)</f>
        <v>11.389999999999999</v>
      </c>
      <c r="I14" s="60">
        <f t="shared" ref="I14:I28" si="1">IF(E14="","",IF($J$4="BANCAJA",VLOOKUP(C14,COMISIONBANCAJA,2),IF($J$4="BBVA",VLOOKUP(C14,COMISIONBBVA,2),VLOOKUP(C14,COMISIONSANTANDER,2))))</f>
        <v>2.0000000000000001E-4</v>
      </c>
      <c r="J14" s="61">
        <f>IF(I14="","",IF(D14*I14&lt;=3,3,D14*I14))</f>
        <v>3</v>
      </c>
      <c r="K14" s="73">
        <f t="shared" ref="K14:K28" si="2">IF(E14="","",IF($J$4="BANCAJA",CORREOBANCAJA,IF($J$4="BBVA",CORREOBBVA,CORREOSANTANDER)))</f>
        <v>0.34</v>
      </c>
      <c r="L14" s="94">
        <f t="shared" ref="L14:L28" si="3">IF(E14="","",VLOOKUP(D14,TIMBRES,2))</f>
        <v>4.21</v>
      </c>
    </row>
    <row r="15" spans="2:12" x14ac:dyDescent="0.25">
      <c r="B15" s="79">
        <v>2</v>
      </c>
      <c r="C15" s="80" t="s">
        <v>15</v>
      </c>
      <c r="D15" s="81">
        <v>120000</v>
      </c>
      <c r="E15" s="82">
        <v>40542</v>
      </c>
      <c r="F15" s="70">
        <f t="shared" ref="F15:F28" si="4">IF(E15="","",E15-$E$6)</f>
        <v>69</v>
      </c>
      <c r="G15" s="59">
        <f t="shared" si="0"/>
        <v>6.1199999999999997E-2</v>
      </c>
      <c r="H15" s="69">
        <f t="shared" ref="H15:H28" si="5">IF(G15="","",(D15*G15*F15)/360)</f>
        <v>1407.6</v>
      </c>
      <c r="I15" s="60">
        <f t="shared" si="1"/>
        <v>2.0000000000000001E-4</v>
      </c>
      <c r="J15" s="61">
        <f t="shared" ref="J15:J28" si="6">IF(I15="","",IF(D15*I15&lt;=3,3,D15*I15))</f>
        <v>24</v>
      </c>
      <c r="K15" s="73">
        <f t="shared" si="2"/>
        <v>0.34</v>
      </c>
      <c r="L15" s="62">
        <f t="shared" si="3"/>
        <v>538.51</v>
      </c>
    </row>
    <row r="16" spans="2:12" x14ac:dyDescent="0.25">
      <c r="B16" s="79">
        <v>3</v>
      </c>
      <c r="C16" s="80" t="s">
        <v>17</v>
      </c>
      <c r="D16" s="81">
        <v>5000</v>
      </c>
      <c r="E16" s="82">
        <v>40558</v>
      </c>
      <c r="F16" s="70">
        <f t="shared" si="4"/>
        <v>85</v>
      </c>
      <c r="G16" s="59">
        <f t="shared" si="0"/>
        <v>6.1199999999999997E-2</v>
      </c>
      <c r="H16" s="69">
        <f t="shared" si="5"/>
        <v>72.25</v>
      </c>
      <c r="I16" s="60">
        <f t="shared" si="1"/>
        <v>3.5E-4</v>
      </c>
      <c r="J16" s="61">
        <f t="shared" si="6"/>
        <v>3</v>
      </c>
      <c r="K16" s="73">
        <f t="shared" si="2"/>
        <v>0.34</v>
      </c>
      <c r="L16" s="62">
        <f t="shared" si="3"/>
        <v>16.829999999999998</v>
      </c>
    </row>
    <row r="17" spans="2:12" x14ac:dyDescent="0.25">
      <c r="B17" s="79">
        <v>4</v>
      </c>
      <c r="C17" s="80" t="s">
        <v>17</v>
      </c>
      <c r="D17" s="81">
        <v>25000</v>
      </c>
      <c r="E17" s="82">
        <v>40573</v>
      </c>
      <c r="F17" s="70">
        <f t="shared" si="4"/>
        <v>100</v>
      </c>
      <c r="G17" s="59">
        <f t="shared" si="0"/>
        <v>6.6199999999999995E-2</v>
      </c>
      <c r="H17" s="69">
        <f t="shared" si="5"/>
        <v>459.72222222222211</v>
      </c>
      <c r="I17" s="60">
        <f t="shared" si="1"/>
        <v>3.5E-4</v>
      </c>
      <c r="J17" s="61">
        <f t="shared" si="6"/>
        <v>8.75</v>
      </c>
      <c r="K17" s="73">
        <f t="shared" si="2"/>
        <v>0.34</v>
      </c>
      <c r="L17" s="62">
        <f t="shared" si="3"/>
        <v>134.63</v>
      </c>
    </row>
    <row r="18" spans="2:12" x14ac:dyDescent="0.25">
      <c r="B18" s="79">
        <v>5</v>
      </c>
      <c r="C18" s="80" t="s">
        <v>16</v>
      </c>
      <c r="D18" s="81">
        <v>100000</v>
      </c>
      <c r="E18" s="82">
        <v>40589</v>
      </c>
      <c r="F18" s="70">
        <f t="shared" si="4"/>
        <v>116</v>
      </c>
      <c r="G18" s="59">
        <f t="shared" si="0"/>
        <v>6.6199999999999995E-2</v>
      </c>
      <c r="H18" s="69">
        <f t="shared" si="5"/>
        <v>2133.1111111111109</v>
      </c>
      <c r="I18" s="60">
        <f t="shared" si="1"/>
        <v>2.9999999999999997E-4</v>
      </c>
      <c r="J18" s="61">
        <f t="shared" si="6"/>
        <v>29.999999999999996</v>
      </c>
      <c r="K18" s="73">
        <f t="shared" si="2"/>
        <v>0.34</v>
      </c>
      <c r="L18" s="62">
        <f t="shared" si="3"/>
        <v>538.51</v>
      </c>
    </row>
    <row r="19" spans="2:12" x14ac:dyDescent="0.25">
      <c r="B19" s="79">
        <v>6</v>
      </c>
      <c r="C19" s="80" t="s">
        <v>16</v>
      </c>
      <c r="D19" s="81">
        <v>56000</v>
      </c>
      <c r="E19" s="82">
        <v>40602</v>
      </c>
      <c r="F19" s="70">
        <f t="shared" si="4"/>
        <v>129</v>
      </c>
      <c r="G19" s="59">
        <f t="shared" si="0"/>
        <v>6.6199999999999995E-2</v>
      </c>
      <c r="H19" s="69">
        <f t="shared" si="5"/>
        <v>1328.4133333333334</v>
      </c>
      <c r="I19" s="60">
        <f t="shared" si="1"/>
        <v>2.9999999999999997E-4</v>
      </c>
      <c r="J19" s="61">
        <f t="shared" si="6"/>
        <v>16.799999999999997</v>
      </c>
      <c r="K19" s="73">
        <f t="shared" si="2"/>
        <v>0.34</v>
      </c>
      <c r="L19" s="62">
        <f t="shared" si="3"/>
        <v>269.25</v>
      </c>
    </row>
    <row r="20" spans="2:12" x14ac:dyDescent="0.25">
      <c r="B20" s="79">
        <v>7</v>
      </c>
      <c r="C20" s="80" t="s">
        <v>15</v>
      </c>
      <c r="D20" s="81">
        <v>5892</v>
      </c>
      <c r="E20" s="82">
        <v>40617</v>
      </c>
      <c r="F20" s="70">
        <f t="shared" si="4"/>
        <v>144</v>
      </c>
      <c r="G20" s="59">
        <f t="shared" si="0"/>
        <v>6.6199999999999995E-2</v>
      </c>
      <c r="H20" s="69">
        <f t="shared" si="5"/>
        <v>156.02016</v>
      </c>
      <c r="I20" s="60">
        <f t="shared" si="1"/>
        <v>2.0000000000000001E-4</v>
      </c>
      <c r="J20" s="61">
        <f t="shared" si="6"/>
        <v>3</v>
      </c>
      <c r="K20" s="73">
        <f t="shared" si="2"/>
        <v>0.34</v>
      </c>
      <c r="L20" s="62">
        <f t="shared" si="3"/>
        <v>16.829999999999998</v>
      </c>
    </row>
    <row r="21" spans="2:12" x14ac:dyDescent="0.25">
      <c r="B21" s="79">
        <v>8</v>
      </c>
      <c r="C21" s="80" t="s">
        <v>15</v>
      </c>
      <c r="D21" s="81">
        <v>2560</v>
      </c>
      <c r="E21" s="82">
        <v>40619</v>
      </c>
      <c r="F21" s="70">
        <f t="shared" si="4"/>
        <v>146</v>
      </c>
      <c r="G21" s="59">
        <f t="shared" si="0"/>
        <v>6.6199999999999995E-2</v>
      </c>
      <c r="H21" s="69">
        <f t="shared" si="5"/>
        <v>68.730311111111106</v>
      </c>
      <c r="I21" s="60">
        <f t="shared" si="1"/>
        <v>2.0000000000000001E-4</v>
      </c>
      <c r="J21" s="61">
        <f t="shared" si="6"/>
        <v>3</v>
      </c>
      <c r="K21" s="73">
        <f t="shared" si="2"/>
        <v>0.34</v>
      </c>
      <c r="L21" s="62">
        <f t="shared" si="3"/>
        <v>8.41</v>
      </c>
    </row>
    <row r="22" spans="2:12" x14ac:dyDescent="0.25">
      <c r="B22" s="79">
        <v>9</v>
      </c>
      <c r="C22" s="80" t="s">
        <v>17</v>
      </c>
      <c r="D22" s="81">
        <v>1523</v>
      </c>
      <c r="E22" s="82">
        <v>40630</v>
      </c>
      <c r="F22" s="70">
        <f t="shared" si="4"/>
        <v>157</v>
      </c>
      <c r="G22" s="59">
        <f t="shared" si="0"/>
        <v>6.6199999999999995E-2</v>
      </c>
      <c r="H22" s="69">
        <f t="shared" si="5"/>
        <v>43.969856111111113</v>
      </c>
      <c r="I22" s="60">
        <f t="shared" si="1"/>
        <v>3.5E-4</v>
      </c>
      <c r="J22" s="61">
        <f t="shared" si="6"/>
        <v>3</v>
      </c>
      <c r="K22" s="73">
        <f t="shared" si="2"/>
        <v>0.34</v>
      </c>
      <c r="L22" s="62">
        <f t="shared" si="3"/>
        <v>8.41</v>
      </c>
    </row>
    <row r="23" spans="2:12" x14ac:dyDescent="0.25">
      <c r="B23" s="79">
        <v>10</v>
      </c>
      <c r="C23" s="80" t="s">
        <v>17</v>
      </c>
      <c r="D23" s="81">
        <v>28789</v>
      </c>
      <c r="E23" s="82">
        <v>40634</v>
      </c>
      <c r="F23" s="70">
        <f t="shared" si="4"/>
        <v>161</v>
      </c>
      <c r="G23" s="59">
        <f t="shared" si="0"/>
        <v>6.6199999999999995E-2</v>
      </c>
      <c r="H23" s="69">
        <f t="shared" si="5"/>
        <v>852.3303327777777</v>
      </c>
      <c r="I23" s="60">
        <f t="shared" si="1"/>
        <v>3.5E-4</v>
      </c>
      <c r="J23" s="61">
        <f t="shared" si="6"/>
        <v>10.07615</v>
      </c>
      <c r="K23" s="73">
        <f t="shared" si="2"/>
        <v>0.34</v>
      </c>
      <c r="L23" s="62">
        <f t="shared" si="3"/>
        <v>134.63</v>
      </c>
    </row>
    <row r="24" spans="2:12" x14ac:dyDescent="0.25">
      <c r="B24" s="79">
        <v>11</v>
      </c>
      <c r="C24" s="80" t="s">
        <v>15</v>
      </c>
      <c r="D24" s="81">
        <v>203000</v>
      </c>
      <c r="E24" s="82">
        <v>40645</v>
      </c>
      <c r="F24" s="70">
        <f t="shared" si="4"/>
        <v>172</v>
      </c>
      <c r="G24" s="59">
        <f t="shared" si="0"/>
        <v>6.6199999999999995E-2</v>
      </c>
      <c r="H24" s="69">
        <f t="shared" si="5"/>
        <v>6420.6644444444437</v>
      </c>
      <c r="I24" s="60">
        <f t="shared" si="1"/>
        <v>2.0000000000000001E-4</v>
      </c>
      <c r="J24" s="61">
        <f t="shared" si="6"/>
        <v>40.6</v>
      </c>
      <c r="K24" s="73">
        <f t="shared" si="2"/>
        <v>0.34</v>
      </c>
      <c r="L24" s="62">
        <f t="shared" si="3"/>
        <v>538.51</v>
      </c>
    </row>
    <row r="25" spans="2:12" x14ac:dyDescent="0.25">
      <c r="B25" s="79">
        <v>12</v>
      </c>
      <c r="C25" s="80" t="s">
        <v>15</v>
      </c>
      <c r="D25" s="81">
        <v>1500</v>
      </c>
      <c r="E25" s="82">
        <v>40648</v>
      </c>
      <c r="F25" s="70">
        <f t="shared" si="4"/>
        <v>175</v>
      </c>
      <c r="G25" s="59">
        <f t="shared" si="0"/>
        <v>6.6199999999999995E-2</v>
      </c>
      <c r="H25" s="69">
        <f t="shared" si="5"/>
        <v>48.270833333333336</v>
      </c>
      <c r="I25" s="60">
        <f t="shared" si="1"/>
        <v>2.0000000000000001E-4</v>
      </c>
      <c r="J25" s="61">
        <f t="shared" si="6"/>
        <v>3</v>
      </c>
      <c r="K25" s="73">
        <f t="shared" si="2"/>
        <v>0.34</v>
      </c>
      <c r="L25" s="62">
        <f t="shared" si="3"/>
        <v>4.21</v>
      </c>
    </row>
    <row r="26" spans="2:12" x14ac:dyDescent="0.25">
      <c r="B26" s="79">
        <v>13</v>
      </c>
      <c r="C26" s="80" t="s">
        <v>16</v>
      </c>
      <c r="D26" s="81">
        <v>4500</v>
      </c>
      <c r="E26" s="82">
        <v>40650</v>
      </c>
      <c r="F26" s="70">
        <f t="shared" si="4"/>
        <v>177</v>
      </c>
      <c r="G26" s="59">
        <f t="shared" si="0"/>
        <v>6.6199999999999995E-2</v>
      </c>
      <c r="H26" s="69">
        <f t="shared" si="5"/>
        <v>146.4675</v>
      </c>
      <c r="I26" s="60">
        <f t="shared" si="1"/>
        <v>2.9999999999999997E-4</v>
      </c>
      <c r="J26" s="61">
        <f t="shared" si="6"/>
        <v>3</v>
      </c>
      <c r="K26" s="73">
        <f t="shared" si="2"/>
        <v>0.34</v>
      </c>
      <c r="L26" s="62">
        <f t="shared" si="3"/>
        <v>16.829999999999998</v>
      </c>
    </row>
    <row r="27" spans="2:12" x14ac:dyDescent="0.25">
      <c r="B27" s="79">
        <v>14</v>
      </c>
      <c r="C27" s="80" t="s">
        <v>15</v>
      </c>
      <c r="D27" s="81">
        <v>63000</v>
      </c>
      <c r="E27" s="82">
        <v>40651</v>
      </c>
      <c r="F27" s="70">
        <f t="shared" si="4"/>
        <v>178</v>
      </c>
      <c r="G27" s="59">
        <f t="shared" si="0"/>
        <v>6.6199999999999995E-2</v>
      </c>
      <c r="H27" s="69">
        <f t="shared" si="5"/>
        <v>2062.1299999999997</v>
      </c>
      <c r="I27" s="60">
        <f t="shared" si="1"/>
        <v>2.0000000000000001E-4</v>
      </c>
      <c r="J27" s="61">
        <f t="shared" si="6"/>
        <v>12.600000000000001</v>
      </c>
      <c r="K27" s="73">
        <f t="shared" si="2"/>
        <v>0.34</v>
      </c>
      <c r="L27" s="62">
        <f t="shared" si="3"/>
        <v>269.25</v>
      </c>
    </row>
    <row r="28" spans="2:12" x14ac:dyDescent="0.25">
      <c r="B28" s="79">
        <v>15</v>
      </c>
      <c r="C28" s="80" t="s">
        <v>17</v>
      </c>
      <c r="D28" s="81">
        <v>18000</v>
      </c>
      <c r="E28" s="82">
        <v>40664</v>
      </c>
      <c r="F28" s="70">
        <f t="shared" si="4"/>
        <v>191</v>
      </c>
      <c r="G28" s="59">
        <f t="shared" si="0"/>
        <v>6.6199999999999995E-2</v>
      </c>
      <c r="H28" s="69">
        <f t="shared" si="5"/>
        <v>632.20999999999992</v>
      </c>
      <c r="I28" s="60">
        <f t="shared" si="1"/>
        <v>3.5E-4</v>
      </c>
      <c r="J28" s="61">
        <f t="shared" si="6"/>
        <v>6.3</v>
      </c>
      <c r="K28" s="73">
        <f t="shared" si="2"/>
        <v>0.34</v>
      </c>
      <c r="L28" s="62">
        <f t="shared" si="3"/>
        <v>67.31</v>
      </c>
    </row>
    <row r="31" spans="2:12" ht="15.75" x14ac:dyDescent="0.25">
      <c r="H31" s="68"/>
    </row>
  </sheetData>
  <sheetProtection algorithmName="SHA-512" hashValue="IWuIa+YsgBboS0sPPUJnq/QYnp53ShTfo1Xmd+Q+gFoJ3E2ng6WOa6rtEqBGazly64FDhpB7KIRVTKUnodTQUQ==" saltValue="39aRPMtZoj3eSg+HTX0SxQ==" spinCount="100000" sheet="1" objects="1" scenarios="1" selectLockedCells="1"/>
  <mergeCells count="3">
    <mergeCell ref="H11:I11"/>
    <mergeCell ref="B6:C6"/>
    <mergeCell ref="H12:I12"/>
  </mergeCells>
  <conditionalFormatting sqref="J14:J28">
    <cfRule type="cellIs" dxfId="0" priority="1" operator="equal">
      <formula>3</formula>
    </cfRule>
  </conditionalFormatting>
  <dataValidations count="2">
    <dataValidation type="list" allowBlank="1" showInputMessage="1" showErrorMessage="1" sqref="C14:C28">
      <formula1>"d,dna,nd"</formula1>
    </dataValidation>
    <dataValidation type="list" allowBlank="1" showInputMessage="1" showErrorMessage="1" sqref="J4">
      <formula1>"BANCAJA,SANTANDER,BBVA"</formula1>
    </dataValidation>
  </dataValidations>
  <pageMargins left="0" right="0" top="0.74803149606299213" bottom="0.74803149606299213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Button 20">
              <controlPr defaultSize="0" print="0" autoFill="0" autoPict="0" macro="[0]!LIMPIAR">
                <anchor moveWithCells="1" sizeWithCells="1">
                  <from>
                    <xdr:col>6</xdr:col>
                    <xdr:colOff>28575</xdr:colOff>
                    <xdr:row>3</xdr:row>
                    <xdr:rowOff>19050</xdr:rowOff>
                  </from>
                  <to>
                    <xdr:col>6</xdr:col>
                    <xdr:colOff>1209675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K25"/>
  <sheetViews>
    <sheetView topLeftCell="C4" workbookViewId="0">
      <selection activeCell="K6" sqref="K6"/>
    </sheetView>
  </sheetViews>
  <sheetFormatPr baseColWidth="10" defaultRowHeight="15" x14ac:dyDescent="0.25"/>
  <cols>
    <col min="2" max="2" width="27.140625" customWidth="1"/>
    <col min="3" max="3" width="18" customWidth="1"/>
    <col min="6" max="6" width="12.85546875" customWidth="1"/>
  </cols>
  <sheetData>
    <row r="1" spans="2:11" ht="15.75" thickBot="1" x14ac:dyDescent="0.3"/>
    <row r="2" spans="2:11" ht="34.5" thickBot="1" x14ac:dyDescent="0.55000000000000004">
      <c r="B2" s="37" t="s">
        <v>26</v>
      </c>
      <c r="C2" s="38"/>
      <c r="D2" s="38"/>
      <c r="E2" s="38"/>
      <c r="F2" s="38"/>
      <c r="G2" s="38"/>
      <c r="H2" s="38"/>
      <c r="I2" s="38"/>
      <c r="J2" s="39"/>
    </row>
    <row r="4" spans="2:11" ht="15.75" thickBot="1" x14ac:dyDescent="0.3"/>
    <row r="5" spans="2:11" ht="15.75" thickBot="1" x14ac:dyDescent="0.3">
      <c r="B5" s="26" t="s">
        <v>10</v>
      </c>
      <c r="C5" s="27"/>
      <c r="E5" s="43" t="s">
        <v>12</v>
      </c>
      <c r="F5" s="44"/>
      <c r="H5" s="45" t="s">
        <v>19</v>
      </c>
      <c r="I5" s="46"/>
      <c r="K5" s="47" t="s">
        <v>21</v>
      </c>
    </row>
    <row r="6" spans="2:11" ht="15.75" thickBot="1" x14ac:dyDescent="0.3">
      <c r="B6" s="13" t="s">
        <v>6</v>
      </c>
      <c r="C6" s="17" t="s">
        <v>8</v>
      </c>
      <c r="E6" s="13" t="s">
        <v>13</v>
      </c>
      <c r="F6" s="17" t="s">
        <v>14</v>
      </c>
      <c r="H6" s="13" t="s">
        <v>1</v>
      </c>
      <c r="I6" s="17" t="s">
        <v>20</v>
      </c>
      <c r="K6" s="25">
        <v>0.34</v>
      </c>
    </row>
    <row r="7" spans="2:11" x14ac:dyDescent="0.25">
      <c r="B7" s="14">
        <v>0</v>
      </c>
      <c r="C7" s="18">
        <v>0.06</v>
      </c>
      <c r="E7" s="21" t="s">
        <v>15</v>
      </c>
      <c r="F7" s="22">
        <v>2.0000000000000001E-4</v>
      </c>
      <c r="H7" s="21">
        <v>0</v>
      </c>
      <c r="I7" s="22">
        <v>6.1199999999999997E-2</v>
      </c>
      <c r="J7" s="1"/>
    </row>
    <row r="8" spans="2:11" x14ac:dyDescent="0.25">
      <c r="B8" s="15">
        <v>24.05</v>
      </c>
      <c r="C8" s="19">
        <v>0.12</v>
      </c>
      <c r="E8" s="21" t="s">
        <v>16</v>
      </c>
      <c r="F8" s="22">
        <v>2.9999999999999997E-4</v>
      </c>
      <c r="H8" s="21">
        <v>61</v>
      </c>
      <c r="I8" s="22">
        <v>6.1199999999999997E-2</v>
      </c>
    </row>
    <row r="9" spans="2:11" x14ac:dyDescent="0.25">
      <c r="B9" s="15">
        <v>48.09</v>
      </c>
      <c r="C9" s="19">
        <v>0.24</v>
      </c>
      <c r="E9" s="21" t="s">
        <v>17</v>
      </c>
      <c r="F9" s="55">
        <v>3.5E-4</v>
      </c>
      <c r="H9" s="21">
        <v>91</v>
      </c>
      <c r="I9" s="22">
        <v>6.6199999999999995E-2</v>
      </c>
    </row>
    <row r="10" spans="2:11" ht="15.75" thickBot="1" x14ac:dyDescent="0.3">
      <c r="B10" s="15">
        <v>90.16</v>
      </c>
      <c r="C10" s="19">
        <v>0.48</v>
      </c>
      <c r="E10" s="23" t="s">
        <v>18</v>
      </c>
      <c r="F10" s="71">
        <v>3</v>
      </c>
      <c r="H10" s="21">
        <v>121</v>
      </c>
      <c r="I10" s="22">
        <v>6.6199999999999995E-2</v>
      </c>
    </row>
    <row r="11" spans="2:11" ht="15.75" thickBot="1" x14ac:dyDescent="0.3">
      <c r="B11" s="15">
        <v>180.31</v>
      </c>
      <c r="C11" s="19">
        <v>0.96</v>
      </c>
      <c r="H11" s="23">
        <v>151</v>
      </c>
      <c r="I11" s="24">
        <v>6.6199999999999995E-2</v>
      </c>
    </row>
    <row r="12" spans="2:11" x14ac:dyDescent="0.25">
      <c r="B12" s="15">
        <v>360.62</v>
      </c>
      <c r="C12" s="19">
        <v>1.98</v>
      </c>
    </row>
    <row r="13" spans="2:11" x14ac:dyDescent="0.25">
      <c r="B13" s="15">
        <v>751.28</v>
      </c>
      <c r="C13" s="19">
        <v>4.21</v>
      </c>
    </row>
    <row r="14" spans="2:11" x14ac:dyDescent="0.25">
      <c r="B14" s="15">
        <v>1502.54</v>
      </c>
      <c r="C14" s="19">
        <v>8.41</v>
      </c>
    </row>
    <row r="15" spans="2:11" x14ac:dyDescent="0.25">
      <c r="B15" s="15">
        <v>3005.07</v>
      </c>
      <c r="C15" s="19">
        <v>16.829999999999998</v>
      </c>
    </row>
    <row r="16" spans="2:11" x14ac:dyDescent="0.25">
      <c r="B16" s="15">
        <v>6010.13</v>
      </c>
      <c r="C16" s="19">
        <v>33.659999999999997</v>
      </c>
    </row>
    <row r="17" spans="2:3" x14ac:dyDescent="0.25">
      <c r="B17" s="15">
        <v>12020.25</v>
      </c>
      <c r="C17" s="19">
        <v>67.31</v>
      </c>
    </row>
    <row r="18" spans="2:3" x14ac:dyDescent="0.25">
      <c r="B18" s="15">
        <v>24040.49</v>
      </c>
      <c r="C18" s="19">
        <v>134.63</v>
      </c>
    </row>
    <row r="19" spans="2:3" x14ac:dyDescent="0.25">
      <c r="B19" s="15">
        <v>48080.98</v>
      </c>
      <c r="C19" s="19">
        <v>269.25</v>
      </c>
    </row>
    <row r="20" spans="2:3" x14ac:dyDescent="0.25">
      <c r="B20" s="15">
        <v>96161.95</v>
      </c>
      <c r="C20" s="19">
        <v>538.51</v>
      </c>
    </row>
    <row r="21" spans="2:3" ht="15.75" thickBot="1" x14ac:dyDescent="0.3">
      <c r="B21" s="16">
        <v>192323.88</v>
      </c>
      <c r="C21" s="20" t="s">
        <v>11</v>
      </c>
    </row>
    <row r="23" spans="2:3" x14ac:dyDescent="0.25">
      <c r="B23" s="11" t="s">
        <v>22</v>
      </c>
    </row>
    <row r="24" spans="2:3" x14ac:dyDescent="0.25">
      <c r="B24" s="11" t="s">
        <v>23</v>
      </c>
    </row>
    <row r="25" spans="2:3" x14ac:dyDescent="0.25">
      <c r="B25" s="11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K25"/>
  <sheetViews>
    <sheetView topLeftCell="C1" workbookViewId="0">
      <selection activeCell="K6" sqref="K6"/>
    </sheetView>
  </sheetViews>
  <sheetFormatPr baseColWidth="10" defaultRowHeight="15" x14ac:dyDescent="0.25"/>
  <cols>
    <col min="2" max="2" width="27.140625" customWidth="1"/>
    <col min="3" max="3" width="18" customWidth="1"/>
    <col min="6" max="6" width="12.85546875" customWidth="1"/>
  </cols>
  <sheetData>
    <row r="1" spans="2:11" ht="15.75" thickBot="1" x14ac:dyDescent="0.3"/>
    <row r="2" spans="2:11" ht="34.5" thickBot="1" x14ac:dyDescent="0.55000000000000004">
      <c r="B2" s="52" t="s">
        <v>25</v>
      </c>
      <c r="C2" s="53"/>
      <c r="D2" s="53"/>
      <c r="E2" s="53"/>
      <c r="F2" s="53"/>
      <c r="G2" s="53"/>
      <c r="H2" s="53"/>
      <c r="I2" s="53"/>
      <c r="J2" s="54"/>
    </row>
    <row r="4" spans="2:11" ht="15.75" thickBot="1" x14ac:dyDescent="0.3"/>
    <row r="5" spans="2:11" ht="15.75" thickBot="1" x14ac:dyDescent="0.3">
      <c r="B5" s="30" t="s">
        <v>10</v>
      </c>
      <c r="C5" s="31"/>
      <c r="E5" s="32" t="s">
        <v>12</v>
      </c>
      <c r="F5" s="33"/>
      <c r="H5" s="34" t="s">
        <v>19</v>
      </c>
      <c r="I5" s="35"/>
      <c r="K5" s="36" t="s">
        <v>21</v>
      </c>
    </row>
    <row r="6" spans="2:11" ht="15.75" thickBot="1" x14ac:dyDescent="0.3">
      <c r="B6" s="13" t="s">
        <v>6</v>
      </c>
      <c r="C6" s="17" t="s">
        <v>8</v>
      </c>
      <c r="E6" s="13" t="s">
        <v>13</v>
      </c>
      <c r="F6" s="17" t="s">
        <v>14</v>
      </c>
      <c r="H6" s="13" t="s">
        <v>1</v>
      </c>
      <c r="I6" s="17" t="s">
        <v>20</v>
      </c>
      <c r="K6" s="25">
        <v>0.5</v>
      </c>
    </row>
    <row r="7" spans="2:11" x14ac:dyDescent="0.25">
      <c r="B7" s="14">
        <v>0</v>
      </c>
      <c r="C7" s="18">
        <v>0.06</v>
      </c>
      <c r="E7" s="21" t="s">
        <v>15</v>
      </c>
      <c r="F7" s="55">
        <v>1.4999999999999999E-4</v>
      </c>
      <c r="H7" s="21">
        <v>0</v>
      </c>
      <c r="I7" s="22">
        <v>0.05</v>
      </c>
      <c r="J7" s="1"/>
    </row>
    <row r="8" spans="2:11" x14ac:dyDescent="0.25">
      <c r="B8" s="15">
        <v>24.05</v>
      </c>
      <c r="C8" s="19">
        <v>0.12</v>
      </c>
      <c r="E8" s="21" t="s">
        <v>16</v>
      </c>
      <c r="F8" s="22">
        <v>2.0000000000000001E-4</v>
      </c>
      <c r="H8" s="21">
        <v>61</v>
      </c>
      <c r="I8" s="22">
        <v>0.06</v>
      </c>
    </row>
    <row r="9" spans="2:11" x14ac:dyDescent="0.25">
      <c r="B9" s="15">
        <v>48.09</v>
      </c>
      <c r="C9" s="19">
        <v>0.24</v>
      </c>
      <c r="E9" s="21" t="s">
        <v>17</v>
      </c>
      <c r="F9" s="55">
        <v>2.5000000000000001E-4</v>
      </c>
      <c r="H9" s="21">
        <v>91</v>
      </c>
      <c r="I9" s="22">
        <v>6.5000000000000002E-2</v>
      </c>
    </row>
    <row r="10" spans="2:11" ht="15.75" thickBot="1" x14ac:dyDescent="0.3">
      <c r="B10" s="15">
        <v>90.16</v>
      </c>
      <c r="C10" s="19">
        <v>0.48</v>
      </c>
      <c r="E10" s="23" t="s">
        <v>18</v>
      </c>
      <c r="F10" s="71">
        <v>3</v>
      </c>
      <c r="H10" s="21">
        <v>121</v>
      </c>
      <c r="I10" s="22">
        <v>7.2999999999999995E-2</v>
      </c>
    </row>
    <row r="11" spans="2:11" ht="15.75" thickBot="1" x14ac:dyDescent="0.3">
      <c r="B11" s="15">
        <v>180.31</v>
      </c>
      <c r="C11" s="19">
        <v>0.96</v>
      </c>
      <c r="H11" s="23">
        <v>151</v>
      </c>
      <c r="I11" s="24">
        <v>7.5999999999999998E-2</v>
      </c>
    </row>
    <row r="12" spans="2:11" x14ac:dyDescent="0.25">
      <c r="B12" s="15">
        <v>360.62</v>
      </c>
      <c r="C12" s="19">
        <v>1.98</v>
      </c>
    </row>
    <row r="13" spans="2:11" x14ac:dyDescent="0.25">
      <c r="B13" s="15">
        <v>751.28</v>
      </c>
      <c r="C13" s="19">
        <v>4.21</v>
      </c>
    </row>
    <row r="14" spans="2:11" x14ac:dyDescent="0.25">
      <c r="B14" s="15">
        <v>1502.54</v>
      </c>
      <c r="C14" s="19">
        <v>8.41</v>
      </c>
    </row>
    <row r="15" spans="2:11" x14ac:dyDescent="0.25">
      <c r="B15" s="15">
        <v>3005.07</v>
      </c>
      <c r="C15" s="19">
        <v>16.829999999999998</v>
      </c>
    </row>
    <row r="16" spans="2:11" x14ac:dyDescent="0.25">
      <c r="B16" s="15">
        <v>6010.13</v>
      </c>
      <c r="C16" s="19">
        <v>33.659999999999997</v>
      </c>
    </row>
    <row r="17" spans="2:3" x14ac:dyDescent="0.25">
      <c r="B17" s="15">
        <v>12020.25</v>
      </c>
      <c r="C17" s="19">
        <v>67.31</v>
      </c>
    </row>
    <row r="18" spans="2:3" x14ac:dyDescent="0.25">
      <c r="B18" s="15">
        <v>24040.49</v>
      </c>
      <c r="C18" s="19">
        <v>134.63</v>
      </c>
    </row>
    <row r="19" spans="2:3" x14ac:dyDescent="0.25">
      <c r="B19" s="15">
        <v>48080.98</v>
      </c>
      <c r="C19" s="19">
        <v>269.25</v>
      </c>
    </row>
    <row r="20" spans="2:3" x14ac:dyDescent="0.25">
      <c r="B20" s="15">
        <v>96161.95</v>
      </c>
      <c r="C20" s="19">
        <v>538.51</v>
      </c>
    </row>
    <row r="21" spans="2:3" ht="15.75" thickBot="1" x14ac:dyDescent="0.3">
      <c r="B21" s="16">
        <v>192323.88</v>
      </c>
      <c r="C21" s="20" t="s">
        <v>11</v>
      </c>
    </row>
    <row r="23" spans="2:3" x14ac:dyDescent="0.25">
      <c r="B23" s="11" t="s">
        <v>22</v>
      </c>
    </row>
    <row r="24" spans="2:3" x14ac:dyDescent="0.25">
      <c r="B24" s="11" t="s">
        <v>23</v>
      </c>
    </row>
    <row r="25" spans="2:3" x14ac:dyDescent="0.25">
      <c r="B25" s="11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K25"/>
  <sheetViews>
    <sheetView topLeftCell="C1" workbookViewId="0">
      <selection activeCell="J10" sqref="J10"/>
    </sheetView>
  </sheetViews>
  <sheetFormatPr baseColWidth="10" defaultRowHeight="15" x14ac:dyDescent="0.25"/>
  <cols>
    <col min="2" max="2" width="27.140625" customWidth="1"/>
    <col min="3" max="3" width="18" customWidth="1"/>
    <col min="6" max="6" width="12.85546875" customWidth="1"/>
  </cols>
  <sheetData>
    <row r="1" spans="2:11" ht="15.75" thickBot="1" x14ac:dyDescent="0.3"/>
    <row r="2" spans="2:11" ht="34.5" thickBot="1" x14ac:dyDescent="0.55000000000000004">
      <c r="B2" s="40" t="s">
        <v>27</v>
      </c>
      <c r="C2" s="41"/>
      <c r="D2" s="41"/>
      <c r="E2" s="41"/>
      <c r="F2" s="41"/>
      <c r="G2" s="41"/>
      <c r="H2" s="41"/>
      <c r="I2" s="41"/>
      <c r="J2" s="42"/>
    </row>
    <row r="4" spans="2:11" ht="15.75" thickBot="1" x14ac:dyDescent="0.3"/>
    <row r="5" spans="2:11" ht="15.75" thickBot="1" x14ac:dyDescent="0.3">
      <c r="B5" s="28" t="s">
        <v>10</v>
      </c>
      <c r="C5" s="29"/>
      <c r="E5" s="48" t="s">
        <v>30</v>
      </c>
      <c r="F5" s="58"/>
      <c r="H5" s="49" t="s">
        <v>19</v>
      </c>
      <c r="I5" s="50"/>
      <c r="K5" s="51" t="s">
        <v>21</v>
      </c>
    </row>
    <row r="6" spans="2:11" ht="15.75" thickBot="1" x14ac:dyDescent="0.3">
      <c r="B6" s="13" t="s">
        <v>6</v>
      </c>
      <c r="C6" s="17" t="s">
        <v>8</v>
      </c>
      <c r="E6" s="56" t="s">
        <v>13</v>
      </c>
      <c r="F6" s="57" t="s">
        <v>14</v>
      </c>
      <c r="H6" s="13" t="s">
        <v>1</v>
      </c>
      <c r="I6" s="17" t="s">
        <v>20</v>
      </c>
      <c r="K6" s="25">
        <v>0.4</v>
      </c>
    </row>
    <row r="7" spans="2:11" x14ac:dyDescent="0.25">
      <c r="B7" s="14">
        <v>0</v>
      </c>
      <c r="C7" s="18">
        <v>0.06</v>
      </c>
      <c r="E7" s="21" t="s">
        <v>15</v>
      </c>
      <c r="F7" s="55">
        <v>2.9999999999999997E-4</v>
      </c>
      <c r="H7" s="21">
        <v>0</v>
      </c>
      <c r="I7" s="22">
        <v>0.06</v>
      </c>
      <c r="J7" s="1"/>
    </row>
    <row r="8" spans="2:11" x14ac:dyDescent="0.25">
      <c r="B8" s="15">
        <v>24.05</v>
      </c>
      <c r="C8" s="19">
        <v>0.12</v>
      </c>
      <c r="E8" s="21" t="s">
        <v>16</v>
      </c>
      <c r="F8" s="55">
        <v>3.5E-4</v>
      </c>
      <c r="H8" s="21">
        <v>61</v>
      </c>
      <c r="I8" s="22">
        <v>6.5000000000000002E-2</v>
      </c>
    </row>
    <row r="9" spans="2:11" x14ac:dyDescent="0.25">
      <c r="B9" s="15">
        <v>48.09</v>
      </c>
      <c r="C9" s="19">
        <v>0.24</v>
      </c>
      <c r="E9" s="21" t="s">
        <v>17</v>
      </c>
      <c r="F9" s="55">
        <v>4.0000000000000002E-4</v>
      </c>
      <c r="H9" s="21">
        <v>91</v>
      </c>
      <c r="I9" s="22">
        <v>6.6199999999999995E-2</v>
      </c>
    </row>
    <row r="10" spans="2:11" ht="15.75" thickBot="1" x14ac:dyDescent="0.3">
      <c r="B10" s="15">
        <v>90.16</v>
      </c>
      <c r="C10" s="19">
        <v>0.48</v>
      </c>
      <c r="E10" s="23" t="s">
        <v>18</v>
      </c>
      <c r="F10" s="71">
        <v>3</v>
      </c>
      <c r="H10" s="21">
        <v>121</v>
      </c>
      <c r="I10" s="22">
        <v>7.0000000000000007E-2</v>
      </c>
    </row>
    <row r="11" spans="2:11" ht="15.75" thickBot="1" x14ac:dyDescent="0.3">
      <c r="B11" s="15">
        <v>180.31</v>
      </c>
      <c r="C11" s="19">
        <v>0.96</v>
      </c>
      <c r="H11" s="23">
        <v>151</v>
      </c>
      <c r="I11" s="24">
        <v>7.4999999999999997E-2</v>
      </c>
    </row>
    <row r="12" spans="2:11" x14ac:dyDescent="0.25">
      <c r="B12" s="15">
        <v>360.62</v>
      </c>
      <c r="C12" s="19">
        <v>1.98</v>
      </c>
    </row>
    <row r="13" spans="2:11" x14ac:dyDescent="0.25">
      <c r="B13" s="15">
        <v>751.28</v>
      </c>
      <c r="C13" s="19">
        <v>4.21</v>
      </c>
    </row>
    <row r="14" spans="2:11" x14ac:dyDescent="0.25">
      <c r="B14" s="15">
        <v>1502.54</v>
      </c>
      <c r="C14" s="19">
        <v>8.41</v>
      </c>
    </row>
    <row r="15" spans="2:11" x14ac:dyDescent="0.25">
      <c r="B15" s="15">
        <v>3005.07</v>
      </c>
      <c r="C15" s="19">
        <v>16.829999999999998</v>
      </c>
    </row>
    <row r="16" spans="2:11" x14ac:dyDescent="0.25">
      <c r="B16" s="15">
        <v>6010.13</v>
      </c>
      <c r="C16" s="19">
        <v>33.659999999999997</v>
      </c>
    </row>
    <row r="17" spans="2:3" x14ac:dyDescent="0.25">
      <c r="B17" s="15">
        <v>12020.25</v>
      </c>
      <c r="C17" s="19">
        <v>67.31</v>
      </c>
    </row>
    <row r="18" spans="2:3" x14ac:dyDescent="0.25">
      <c r="B18" s="15">
        <v>24040.49</v>
      </c>
      <c r="C18" s="19">
        <v>134.63</v>
      </c>
    </row>
    <row r="19" spans="2:3" x14ac:dyDescent="0.25">
      <c r="B19" s="15">
        <v>48080.98</v>
      </c>
      <c r="C19" s="19">
        <v>269.25</v>
      </c>
    </row>
    <row r="20" spans="2:3" x14ac:dyDescent="0.25">
      <c r="B20" s="15">
        <v>96161.95</v>
      </c>
      <c r="C20" s="19">
        <v>538.51</v>
      </c>
    </row>
    <row r="21" spans="2:3" ht="15.75" thickBot="1" x14ac:dyDescent="0.3">
      <c r="B21" s="16">
        <v>192323.88</v>
      </c>
      <c r="C21" s="20" t="s">
        <v>11</v>
      </c>
    </row>
    <row r="23" spans="2:3" x14ac:dyDescent="0.25">
      <c r="B23" s="11" t="s">
        <v>22</v>
      </c>
    </row>
    <row r="24" spans="2:3" x14ac:dyDescent="0.25">
      <c r="B24" s="11" t="s">
        <v>23</v>
      </c>
    </row>
    <row r="25" spans="2:3" x14ac:dyDescent="0.25">
      <c r="B25" s="1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16</vt:i4>
      </vt:variant>
    </vt:vector>
  </HeadingPairs>
  <TitlesOfParts>
    <vt:vector size="20" baseType="lpstr">
      <vt:lpstr>FRA. DTO. COMERCIAL</vt:lpstr>
      <vt:lpstr>CONDICIONES BANCAJA</vt:lpstr>
      <vt:lpstr>CONDICIONES BBVA</vt:lpstr>
      <vt:lpstr>CONDICIONES SANTANDER</vt:lpstr>
      <vt:lpstr>COMISIONBANCAJA</vt:lpstr>
      <vt:lpstr>COMISIONBBVA</vt:lpstr>
      <vt:lpstr>COMISIONSANTANDER</vt:lpstr>
      <vt:lpstr>CORREOBANCAJA</vt:lpstr>
      <vt:lpstr>CORREOBBVA</vt:lpstr>
      <vt:lpstr>CORREOSANTANDER</vt:lpstr>
      <vt:lpstr>DTOBANCAJA</vt:lpstr>
      <vt:lpstr>DTOBBVA</vt:lpstr>
      <vt:lpstr>DTOSANTANDER</vt:lpstr>
      <vt:lpstr>MínimoBancaja</vt:lpstr>
      <vt:lpstr>MínimoBbva</vt:lpstr>
      <vt:lpstr>MínimoSantander</vt:lpstr>
      <vt:lpstr>TIMBREBANCAJA</vt:lpstr>
      <vt:lpstr>TIMBREBBVA</vt:lpstr>
      <vt:lpstr>TIMBRES</vt:lpstr>
      <vt:lpstr>TIMBRESANTANDER</vt:lpstr>
    </vt:vector>
  </TitlesOfParts>
  <Company>fajardo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 curso Mada</dc:creator>
  <cp:lastModifiedBy>LUISMA</cp:lastModifiedBy>
  <cp:lastPrinted>2010-11-21T10:38:56Z</cp:lastPrinted>
  <dcterms:created xsi:type="dcterms:W3CDTF">2010-11-19T10:30:47Z</dcterms:created>
  <dcterms:modified xsi:type="dcterms:W3CDTF">2014-02-08T20:56:05Z</dcterms:modified>
</cp:coreProperties>
</file>